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KA 2019\"/>
    </mc:Choice>
  </mc:AlternateContent>
  <bookViews>
    <workbookView xWindow="0" yWindow="0" windowWidth="19440" windowHeight="8265" activeTab="3"/>
  </bookViews>
  <sheets>
    <sheet name="MUSREN" sheetId="2" r:id="rId1"/>
    <sheet name="PKK 1" sheetId="20" r:id="rId2"/>
    <sheet name="PELATIHAN UMKM (2)" sheetId="22" r:id="rId3"/>
    <sheet name="PKK" sheetId="4" r:id="rId4"/>
    <sheet name="PEMB UPK (2)" sheetId="21" r:id="rId5"/>
    <sheet name="PELATIHAN UMKM" sheetId="19" r:id="rId6"/>
  </sheets>
  <definedNames>
    <definedName name="_xlnm.Print_Area" localSheetId="1">'PKK 1'!$A$1:$Q$165</definedName>
    <definedName name="_xlnm.Print_Titles" localSheetId="0">MUSREN!$27:$29</definedName>
    <definedName name="_xlnm.Print_Titles" localSheetId="5">'PELATIHAN UMKM'!$24:$26</definedName>
    <definedName name="_xlnm.Print_Titles" localSheetId="2">'PELATIHAN UMKM (2)'!$24:$26</definedName>
    <definedName name="_xlnm.Print_Titles" localSheetId="4">'PEMB UPK (2)'!$24:$26</definedName>
    <definedName name="_xlnm.Print_Titles" localSheetId="3">PKK!$23:$25</definedName>
    <definedName name="_xlnm.Print_Titles" localSheetId="1">'PKK 1'!$197:$198</definedName>
  </definedNames>
  <calcPr calcId="152511"/>
</workbook>
</file>

<file path=xl/calcChain.xml><?xml version="1.0" encoding="utf-8"?>
<calcChain xmlns="http://schemas.openxmlformats.org/spreadsheetml/2006/main">
  <c r="S88" i="22" l="1"/>
  <c r="S82" i="22"/>
  <c r="M41" i="22"/>
  <c r="P41" i="22" s="1"/>
  <c r="M40" i="22"/>
  <c r="P40" i="22" s="1"/>
  <c r="M39" i="22"/>
  <c r="P39" i="22" s="1"/>
  <c r="M38" i="22"/>
  <c r="P38" i="22" s="1"/>
  <c r="M35" i="22"/>
  <c r="P35" i="22" s="1"/>
  <c r="M34" i="22"/>
  <c r="P34" i="22" s="1"/>
  <c r="M78" i="22"/>
  <c r="P78" i="22" s="1"/>
  <c r="M75" i="22"/>
  <c r="P75" i="22" s="1"/>
  <c r="M72" i="22"/>
  <c r="M71" i="22"/>
  <c r="M92" i="22"/>
  <c r="P92" i="22" s="1"/>
  <c r="M91" i="22"/>
  <c r="P91" i="22" s="1"/>
  <c r="M88" i="22"/>
  <c r="P88" i="22" s="1"/>
  <c r="M87" i="22"/>
  <c r="P87" i="22" s="1"/>
  <c r="S83" i="22"/>
  <c r="S84" i="22" s="1"/>
  <c r="P82" i="22"/>
  <c r="P81" i="22" s="1"/>
  <c r="P80" i="22" s="1"/>
  <c r="P72" i="22"/>
  <c r="P71" i="22"/>
  <c r="M63" i="22"/>
  <c r="P63" i="22" s="1"/>
  <c r="P62" i="22" s="1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32" i="22" l="1"/>
  <c r="P37" i="22"/>
  <c r="P86" i="22"/>
  <c r="P69" i="22"/>
  <c r="P68" i="22" s="1"/>
  <c r="P45" i="22"/>
  <c r="P44" i="22" s="1"/>
  <c r="P90" i="22"/>
  <c r="P31" i="22" l="1"/>
  <c r="P30" i="22" s="1"/>
  <c r="P85" i="22"/>
  <c r="P84" i="22" s="1"/>
  <c r="P43" i="22" s="1"/>
  <c r="P29" i="22" l="1"/>
  <c r="P28" i="22" s="1"/>
  <c r="P95" i="22" s="1"/>
  <c r="S96" i="22" s="1"/>
  <c r="S98" i="22" l="1"/>
  <c r="S100" i="22" s="1"/>
  <c r="S28" i="22"/>
  <c r="P18" i="22"/>
  <c r="E13" i="22" s="1"/>
  <c r="S44" i="22"/>
  <c r="S76" i="19"/>
  <c r="S77" i="19" s="1"/>
  <c r="P55" i="19"/>
  <c r="S60" i="21"/>
  <c r="S53" i="2"/>
  <c r="N108" i="2"/>
  <c r="N107" i="2"/>
  <c r="P56" i="19" l="1"/>
  <c r="S66" i="21"/>
  <c r="M69" i="21"/>
  <c r="P69" i="21" s="1"/>
  <c r="M68" i="21"/>
  <c r="P68" i="21" s="1"/>
  <c r="P67" i="21" s="1"/>
  <c r="P62" i="21"/>
  <c r="P61" i="21" s="1"/>
  <c r="P60" i="21" s="1"/>
  <c r="M58" i="21"/>
  <c r="P58" i="21" s="1"/>
  <c r="M55" i="21"/>
  <c r="P55" i="21" s="1"/>
  <c r="M52" i="21"/>
  <c r="P52" i="21" s="1"/>
  <c r="M47" i="21"/>
  <c r="P47" i="21" s="1"/>
  <c r="P46" i="21" s="1"/>
  <c r="P45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54" i="19"/>
  <c r="P44" i="19"/>
  <c r="P53" i="19"/>
  <c r="P46" i="19"/>
  <c r="P45" i="19"/>
  <c r="P52" i="19"/>
  <c r="P32" i="21" l="1"/>
  <c r="P31" i="21" s="1"/>
  <c r="P66" i="21"/>
  <c r="P50" i="21"/>
  <c r="P49" i="21" s="1"/>
  <c r="P30" i="21" l="1"/>
  <c r="P29" i="21" l="1"/>
  <c r="P28" i="21" s="1"/>
  <c r="S28" i="21" l="1"/>
  <c r="P18" i="21"/>
  <c r="E13" i="21" s="1"/>
  <c r="P72" i="21"/>
  <c r="T72" i="21" s="1"/>
  <c r="T91" i="2" l="1"/>
  <c r="T114" i="2"/>
  <c r="T53" i="2"/>
  <c r="T54" i="2" s="1"/>
  <c r="N269" i="20"/>
  <c r="Q269" i="20" s="1"/>
  <c r="N268" i="20"/>
  <c r="Q268" i="20" s="1"/>
  <c r="N265" i="20"/>
  <c r="Q265" i="20" s="1"/>
  <c r="Q263" i="20" s="1"/>
  <c r="N261" i="20"/>
  <c r="Q261" i="20" s="1"/>
  <c r="N260" i="20"/>
  <c r="Q260" i="20" s="1"/>
  <c r="Q254" i="20"/>
  <c r="Q253" i="20" s="1"/>
  <c r="Q252" i="20" s="1"/>
  <c r="N250" i="20"/>
  <c r="Q250" i="20" s="1"/>
  <c r="N248" i="20"/>
  <c r="Q248" i="20" s="1"/>
  <c r="N247" i="20"/>
  <c r="Q247" i="20" s="1"/>
  <c r="N246" i="20"/>
  <c r="Q246" i="20" s="1"/>
  <c r="N245" i="20"/>
  <c r="Q245" i="20" s="1"/>
  <c r="N244" i="20"/>
  <c r="Q244" i="20" s="1"/>
  <c r="Q241" i="20"/>
  <c r="N238" i="20"/>
  <c r="Q238" i="20" s="1"/>
  <c r="N237" i="20"/>
  <c r="Q237" i="20" s="1"/>
  <c r="Q234" i="20"/>
  <c r="Q233" i="20" s="1"/>
  <c r="N229" i="20"/>
  <c r="Q229" i="20" s="1"/>
  <c r="Q228" i="20" s="1"/>
  <c r="Q226" i="20"/>
  <c r="Q225" i="20"/>
  <c r="Q224" i="20"/>
  <c r="Q223" i="20"/>
  <c r="Q222" i="20"/>
  <c r="Q221" i="20"/>
  <c r="Q220" i="20"/>
  <c r="Q219" i="20"/>
  <c r="Q218" i="20"/>
  <c r="Q217" i="20"/>
  <c r="Q216" i="20"/>
  <c r="Q215" i="20"/>
  <c r="Q214" i="20"/>
  <c r="Q213" i="20"/>
  <c r="Q212" i="20"/>
  <c r="Q211" i="20"/>
  <c r="Q210" i="20"/>
  <c r="Q209" i="20"/>
  <c r="Q208" i="20"/>
  <c r="Q207" i="20"/>
  <c r="N139" i="20"/>
  <c r="Q139" i="20" s="1"/>
  <c r="Q138" i="20" s="1"/>
  <c r="Q137" i="20" s="1"/>
  <c r="N135" i="20"/>
  <c r="Q135" i="20" s="1"/>
  <c r="N134" i="20"/>
  <c r="Q134" i="20" s="1"/>
  <c r="Q133" i="20" s="1"/>
  <c r="N130" i="20"/>
  <c r="Q130" i="20" s="1"/>
  <c r="N129" i="20"/>
  <c r="Q129" i="20" s="1"/>
  <c r="N125" i="20"/>
  <c r="Q125" i="20" s="1"/>
  <c r="N124" i="20"/>
  <c r="Q124" i="20" s="1"/>
  <c r="N120" i="20"/>
  <c r="Q120" i="20" s="1"/>
  <c r="N119" i="20"/>
  <c r="Q119" i="20" s="1"/>
  <c r="N115" i="20"/>
  <c r="Q115" i="20" s="1"/>
  <c r="N114" i="20"/>
  <c r="Q114" i="20" s="1"/>
  <c r="N111" i="20"/>
  <c r="Q111" i="20" s="1"/>
  <c r="N110" i="20"/>
  <c r="Q110" i="20" s="1"/>
  <c r="N107" i="20"/>
  <c r="Q107" i="20" s="1"/>
  <c r="Q105" i="20" s="1"/>
  <c r="N103" i="20"/>
  <c r="Q103" i="20" s="1"/>
  <c r="N102" i="20"/>
  <c r="Q102" i="20" s="1"/>
  <c r="Q101" i="20" s="1"/>
  <c r="Q96" i="20"/>
  <c r="Q95" i="20" s="1"/>
  <c r="Q94" i="20" s="1"/>
  <c r="N92" i="20"/>
  <c r="Q92" i="20" s="1"/>
  <c r="N90" i="20"/>
  <c r="Q90" i="20" s="1"/>
  <c r="Q89" i="20"/>
  <c r="N89" i="20"/>
  <c r="N88" i="20"/>
  <c r="Q88" i="20" s="1"/>
  <c r="N87" i="20"/>
  <c r="Q87" i="20" s="1"/>
  <c r="N86" i="20"/>
  <c r="Q86" i="20" s="1"/>
  <c r="Q83" i="20"/>
  <c r="Q82" i="20" s="1"/>
  <c r="N80" i="20"/>
  <c r="Q80" i="20" s="1"/>
  <c r="N79" i="20"/>
  <c r="Q79" i="20" s="1"/>
  <c r="N76" i="20"/>
  <c r="Q76" i="20" s="1"/>
  <c r="Q74" i="20"/>
  <c r="Q70" i="20"/>
  <c r="Q67" i="20"/>
  <c r="Q64" i="20"/>
  <c r="Q61" i="20"/>
  <c r="N56" i="20"/>
  <c r="Q56" i="20" s="1"/>
  <c r="Q55" i="20" s="1"/>
  <c r="Q53" i="20"/>
  <c r="Q52" i="20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243" i="20" l="1"/>
  <c r="Q113" i="20"/>
  <c r="Q73" i="20"/>
  <c r="Q206" i="20"/>
  <c r="Q205" i="20" s="1"/>
  <c r="Q118" i="20"/>
  <c r="Q236" i="20"/>
  <c r="Q232" i="20" s="1"/>
  <c r="Q60" i="20"/>
  <c r="Q78" i="20"/>
  <c r="Q123" i="20"/>
  <c r="Q85" i="20"/>
  <c r="Q109" i="20"/>
  <c r="Q128" i="20"/>
  <c r="Q259" i="20"/>
  <c r="Q267" i="20"/>
  <c r="Q31" i="20"/>
  <c r="Q30" i="20" s="1"/>
  <c r="Q59" i="20" l="1"/>
  <c r="Q257" i="20"/>
  <c r="Q202" i="20" s="1"/>
  <c r="Q98" i="20"/>
  <c r="Q99" i="20" s="1"/>
  <c r="T211" i="20" l="1"/>
  <c r="Q201" i="20"/>
  <c r="Q272" i="20" s="1"/>
  <c r="Q28" i="20"/>
  <c r="Q27" i="20" s="1"/>
  <c r="Q142" i="20"/>
  <c r="Q17" i="20" l="1"/>
  <c r="E12" i="20" s="1"/>
  <c r="S33" i="20"/>
  <c r="U97" i="4" l="1"/>
  <c r="H136" i="4"/>
  <c r="H128" i="4"/>
  <c r="H124" i="4"/>
  <c r="N101" i="4"/>
  <c r="Q101" i="4" s="1"/>
  <c r="Q100" i="4" s="1"/>
  <c r="Q99" i="4" s="1"/>
  <c r="K128" i="4"/>
  <c r="N128" i="4" s="1"/>
  <c r="Q128" i="4" s="1"/>
  <c r="K124" i="4"/>
  <c r="K120" i="4"/>
  <c r="K116" i="4"/>
  <c r="K136" i="4"/>
  <c r="K141" i="4"/>
  <c r="H141" i="4"/>
  <c r="N140" i="4"/>
  <c r="Q140" i="4" s="1"/>
  <c r="H120" i="4"/>
  <c r="N135" i="4"/>
  <c r="Q135" i="4" s="1"/>
  <c r="N127" i="4"/>
  <c r="Q127" i="4" s="1"/>
  <c r="N123" i="4"/>
  <c r="Q123" i="4" s="1"/>
  <c r="H108" i="4"/>
  <c r="Q84" i="4"/>
  <c r="Q83" i="4" s="1"/>
  <c r="N73" i="4"/>
  <c r="Q73" i="4" s="1"/>
  <c r="N69" i="4"/>
  <c r="Q69" i="4" s="1"/>
  <c r="N64" i="4"/>
  <c r="Q64" i="4" s="1"/>
  <c r="N61" i="4"/>
  <c r="Q61" i="4" s="1"/>
  <c r="N77" i="4"/>
  <c r="Q77" i="4" s="1"/>
  <c r="Q53" i="4"/>
  <c r="Q52" i="4"/>
  <c r="Q51" i="4"/>
  <c r="Q50" i="4"/>
  <c r="Q49" i="4"/>
  <c r="N56" i="4"/>
  <c r="N141" i="4" l="1"/>
  <c r="Q141" i="4" s="1"/>
  <c r="N124" i="4"/>
  <c r="Q124" i="4" s="1"/>
  <c r="N136" i="4"/>
  <c r="Q136" i="4" s="1"/>
  <c r="Q134" i="4" s="1"/>
  <c r="Q59" i="4"/>
  <c r="Q138" i="4"/>
  <c r="Q122" i="4"/>
  <c r="Q126" i="4"/>
  <c r="N120" i="4"/>
  <c r="Q120" i="4" s="1"/>
  <c r="N119" i="4"/>
  <c r="Q119" i="4" s="1"/>
  <c r="Q118" i="4" l="1"/>
  <c r="Q108" i="2" l="1"/>
  <c r="Q107" i="2"/>
  <c r="N103" i="2"/>
  <c r="Q103" i="2" s="1"/>
  <c r="N102" i="2"/>
  <c r="Q102" i="2" s="1"/>
  <c r="N97" i="2"/>
  <c r="Q97" i="2" s="1"/>
  <c r="N96" i="2"/>
  <c r="Q96" i="2" s="1"/>
  <c r="N87" i="2"/>
  <c r="Q87" i="2" s="1"/>
  <c r="Q86" i="2" s="1"/>
  <c r="N74" i="2"/>
  <c r="Q74" i="2" s="1"/>
  <c r="Q73" i="2" s="1"/>
  <c r="Q93" i="2"/>
  <c r="Q91" i="2"/>
  <c r="N84" i="2"/>
  <c r="Q84" i="2" s="1"/>
  <c r="Q83" i="2" s="1"/>
  <c r="N81" i="2"/>
  <c r="Q81" i="2" s="1"/>
  <c r="N79" i="2"/>
  <c r="Q79" i="2" s="1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N48" i="2"/>
  <c r="Q48" i="2" s="1"/>
  <c r="N47" i="2"/>
  <c r="Q47" i="2" s="1"/>
  <c r="N46" i="2"/>
  <c r="Q46" i="2" s="1"/>
  <c r="N45" i="2"/>
  <c r="Q45" i="2" s="1"/>
  <c r="N41" i="2"/>
  <c r="Q41" i="2" s="1"/>
  <c r="N40" i="2"/>
  <c r="Q40" i="2" s="1"/>
  <c r="N39" i="2"/>
  <c r="Q39" i="2" s="1"/>
  <c r="N38" i="2"/>
  <c r="Q38" i="2" s="1"/>
  <c r="Q52" i="2" l="1"/>
  <c r="Q89" i="2"/>
  <c r="Q95" i="2"/>
  <c r="Q36" i="2"/>
  <c r="Q44" i="2"/>
  <c r="Q43" i="2" s="1"/>
  <c r="Q105" i="2"/>
  <c r="Q101" i="2"/>
  <c r="Q100" i="2" s="1"/>
  <c r="Q77" i="2"/>
  <c r="Q76" i="2" s="1"/>
  <c r="Q34" i="2" l="1"/>
  <c r="Q51" i="2"/>
  <c r="S52" i="2"/>
  <c r="Q33" i="2"/>
  <c r="Q99" i="2"/>
  <c r="Q50" i="2" l="1"/>
  <c r="Q32" i="2" s="1"/>
  <c r="Q31" i="2" s="1"/>
  <c r="S31" i="2" l="1"/>
  <c r="S19" i="2" s="1"/>
  <c r="Q19" i="2"/>
  <c r="Q110" i="2"/>
  <c r="P76" i="19"/>
  <c r="P75" i="19" s="1"/>
  <c r="P74" i="19" s="1"/>
  <c r="P57" i="19"/>
  <c r="P51" i="19"/>
  <c r="P50" i="19"/>
  <c r="P49" i="19"/>
  <c r="P48" i="19"/>
  <c r="P47" i="19"/>
  <c r="P43" i="19"/>
  <c r="P42" i="19"/>
  <c r="P41" i="19"/>
  <c r="M86" i="19"/>
  <c r="P86" i="19" s="1"/>
  <c r="M85" i="19"/>
  <c r="P85" i="19" s="1"/>
  <c r="M82" i="19"/>
  <c r="P82" i="19" s="1"/>
  <c r="M81" i="19"/>
  <c r="P81" i="19" s="1"/>
  <c r="M72" i="19"/>
  <c r="P72" i="19" s="1"/>
  <c r="M69" i="19"/>
  <c r="P69" i="19" s="1"/>
  <c r="M65" i="19"/>
  <c r="P65" i="19" s="1"/>
  <c r="M64" i="19"/>
  <c r="P64" i="19" s="1"/>
  <c r="M59" i="19"/>
  <c r="P59" i="19" s="1"/>
  <c r="P58" i="19" s="1"/>
  <c r="M36" i="19"/>
  <c r="P36" i="19" s="1"/>
  <c r="M35" i="19"/>
  <c r="P35" i="19" s="1"/>
  <c r="M34" i="19"/>
  <c r="P34" i="19" s="1"/>
  <c r="M33" i="19"/>
  <c r="P33" i="19" s="1"/>
  <c r="T110" i="2" l="1"/>
  <c r="S111" i="2"/>
  <c r="P40" i="19"/>
  <c r="P39" i="19" s="1"/>
  <c r="P84" i="19"/>
  <c r="P32" i="19"/>
  <c r="P31" i="19" s="1"/>
  <c r="P30" i="19" s="1"/>
  <c r="P80" i="19"/>
  <c r="P62" i="19"/>
  <c r="P61" i="19" s="1"/>
  <c r="P79" i="19" l="1"/>
  <c r="P78" i="19" s="1"/>
  <c r="P38" i="19" l="1"/>
  <c r="P29" i="19" s="1"/>
  <c r="P28" i="19" s="1"/>
  <c r="S39" i="19" s="1"/>
  <c r="S28" i="19" l="1"/>
  <c r="P89" i="19"/>
  <c r="P18" i="19"/>
  <c r="E13" i="19" s="1"/>
  <c r="N80" i="4"/>
  <c r="Q80" i="4" s="1"/>
  <c r="N76" i="4"/>
  <c r="Q76" i="4" s="1"/>
  <c r="Q75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56" i="4"/>
  <c r="Q55" i="4" s="1"/>
  <c r="Q81" i="4"/>
  <c r="Q97" i="4"/>
  <c r="Q95" i="4" s="1"/>
  <c r="N116" i="4"/>
  <c r="Q116" i="4" s="1"/>
  <c r="N115" i="4"/>
  <c r="Q115" i="4" s="1"/>
  <c r="N112" i="4"/>
  <c r="Q112" i="4" s="1"/>
  <c r="Q110" i="4" s="1"/>
  <c r="N108" i="4"/>
  <c r="Q108" i="4" s="1"/>
  <c r="N107" i="4"/>
  <c r="Q107" i="4" s="1"/>
  <c r="N93" i="4"/>
  <c r="Q93" i="4" s="1"/>
  <c r="N91" i="4"/>
  <c r="Q91" i="4" s="1"/>
  <c r="N90" i="4"/>
  <c r="Q90" i="4" s="1"/>
  <c r="N89" i="4"/>
  <c r="Q89" i="4" s="1"/>
  <c r="N88" i="4"/>
  <c r="Q88" i="4" s="1"/>
  <c r="N87" i="4"/>
  <c r="Q87" i="4" s="1"/>
  <c r="Q31" i="4" l="1"/>
  <c r="Q30" i="4" s="1"/>
  <c r="Q86" i="4"/>
  <c r="Q114" i="4"/>
  <c r="Q106" i="4"/>
  <c r="Q79" i="4"/>
  <c r="Q104" i="4" l="1"/>
  <c r="Q103" i="4" s="1"/>
  <c r="Q58" i="4"/>
  <c r="Q29" i="4" l="1"/>
  <c r="Q28" i="4" s="1"/>
  <c r="Q27" i="4" s="1"/>
  <c r="S27" i="4" s="1"/>
  <c r="S35" i="4" s="1"/>
  <c r="Q17" i="4" l="1"/>
  <c r="Q144" i="4"/>
  <c r="T145" i="4" s="1"/>
  <c r="E12" i="4"/>
  <c r="E13" i="2"/>
</calcChain>
</file>

<file path=xl/sharedStrings.xml><?xml version="1.0" encoding="utf-8"?>
<sst xmlns="http://schemas.openxmlformats.org/spreadsheetml/2006/main" count="1770" uniqueCount="397">
  <si>
    <t>RENCANA KERJA DAN ANGGARAN</t>
  </si>
  <si>
    <t xml:space="preserve">FORMULIR     RKA - SKPD 2.2.1        </t>
  </si>
  <si>
    <t>SATUAN KERJA PERANGKAT DAERAH</t>
  </si>
  <si>
    <t>Kabupaten Wonosobo</t>
  </si>
  <si>
    <t>URUSAN PEMERINTAHAN</t>
  </si>
  <si>
    <t>:</t>
  </si>
  <si>
    <t>ORGANISASI</t>
  </si>
  <si>
    <t>Kecamatan Wonosobo</t>
  </si>
  <si>
    <t>SUB ORGANISASI</t>
  </si>
  <si>
    <t>PROGRAM</t>
  </si>
  <si>
    <t>KEGIATAN</t>
  </si>
  <si>
    <t>LOKASI KEGIATAN</t>
  </si>
  <si>
    <t xml:space="preserve"> </t>
  </si>
  <si>
    <t>Jumlah Tahun n-1</t>
  </si>
  <si>
    <t>Jumlah Tahun n</t>
  </si>
  <si>
    <t>Jumlah Tahun n+1</t>
  </si>
  <si>
    <t>Indikator dan Tolok Ukur Kinerja Belanja Langsung</t>
  </si>
  <si>
    <t>Indikator</t>
  </si>
  <si>
    <t>Tolok Ukur Kinerja</t>
  </si>
  <si>
    <t>Target Kinerja</t>
  </si>
  <si>
    <t>Capaian Program</t>
  </si>
  <si>
    <t>Masukan</t>
  </si>
  <si>
    <t xml:space="preserve">Dana </t>
  </si>
  <si>
    <t xml:space="preserve">Keluaran </t>
  </si>
  <si>
    <t>Hasil</t>
  </si>
  <si>
    <t xml:space="preserve">Dokumen Pelaksanaan Anggaran Belanja Langsung </t>
  </si>
  <si>
    <t>Menurut Program dan Kegiatan Satuan Kerja Perangkat Daerah</t>
  </si>
  <si>
    <t>KODE REKENING</t>
  </si>
  <si>
    <t>U R A I A N</t>
  </si>
  <si>
    <t>Rincian Penghitungan</t>
  </si>
  <si>
    <t>Jumlah                     (Rp)</t>
  </si>
  <si>
    <t>Vol.</t>
  </si>
  <si>
    <t>Sat</t>
  </si>
  <si>
    <t>Harga Satuan</t>
  </si>
  <si>
    <t>BELANJA LANGSUNG</t>
  </si>
  <si>
    <t>BELANJA BARANG DAN JASA</t>
  </si>
  <si>
    <t>Honorarium PNS</t>
  </si>
  <si>
    <t>org</t>
  </si>
  <si>
    <t>x</t>
  </si>
  <si>
    <t>hr</t>
  </si>
  <si>
    <t>ogr</t>
  </si>
  <si>
    <t>Ketua</t>
  </si>
  <si>
    <t>Sekretaris</t>
  </si>
  <si>
    <t>Anggota</t>
  </si>
  <si>
    <t>rim</t>
  </si>
  <si>
    <t>Dos</t>
  </si>
  <si>
    <t>- Amplop Besar</t>
  </si>
  <si>
    <t>pak</t>
  </si>
  <si>
    <t>- Tinta Stempel</t>
  </si>
  <si>
    <t>btl</t>
  </si>
  <si>
    <t>- Lem Cair Tanggung</t>
  </si>
  <si>
    <t>lbr</t>
  </si>
  <si>
    <t>- Snack</t>
  </si>
  <si>
    <t>kl</t>
  </si>
  <si>
    <t>- Makan</t>
  </si>
  <si>
    <t>Box</t>
  </si>
  <si>
    <t>OK</t>
  </si>
  <si>
    <t>OB</t>
  </si>
  <si>
    <t>- Isi Pisau Cutter Besar</t>
  </si>
  <si>
    <t xml:space="preserve">Jumlah </t>
  </si>
  <si>
    <t>CAMAT WONOSOBO</t>
  </si>
  <si>
    <t>ZULFA AKHSAN ALIM K, S.STP.M.Si</t>
  </si>
  <si>
    <t>Pembina</t>
  </si>
  <si>
    <t>NIP. 19761127 199511 1 001</t>
  </si>
  <si>
    <t>Keterangan</t>
  </si>
  <si>
    <t>Tanggal Pembahasan</t>
  </si>
  <si>
    <t>Catatan Hasil Pembahasan</t>
  </si>
  <si>
    <t>Tim Anggaran Pemerintah Daerah</t>
  </si>
  <si>
    <t>No</t>
  </si>
  <si>
    <t>Nama</t>
  </si>
  <si>
    <t>NIP</t>
  </si>
  <si>
    <t>Jabatan</t>
  </si>
  <si>
    <t>Tanda Tangan</t>
  </si>
  <si>
    <t>Urusan Pemerintahan Fungsi Penunjang Perencanaan</t>
  </si>
  <si>
    <t>Program Perencanaan Pembangunan Daerah</t>
  </si>
  <si>
    <t>Pelaksanaan Musrenbang Kecamatan</t>
  </si>
  <si>
    <t>Persentase partisipasi masyarakat kelompok rentan dalam musrenbang</t>
  </si>
  <si>
    <t>Tingkat optimalisasi pelaksanaan musrenbang Kecamatan</t>
  </si>
  <si>
    <t>Jumlah peserta yang ikut musrenbangcam</t>
  </si>
  <si>
    <t>Jumlah kelompok rentan yang ikut musrenbangcam</t>
  </si>
  <si>
    <t>Jumlah perempuan yang ikut musrenbangcam</t>
  </si>
  <si>
    <t>Tersusunnya Daftar Skala Prioritas Pembangunan di Kec. Wonosobo</t>
  </si>
  <si>
    <t>Kelompok Sasaran Kegiatan  : Aparatur dan Masyarakat</t>
  </si>
  <si>
    <t>BELANJA</t>
  </si>
  <si>
    <t>Belanja Pegawai</t>
  </si>
  <si>
    <t>Honor Tim Monitoring dan Evaluasi Musrenbangdes/Kelurahan</t>
  </si>
  <si>
    <t>Pelindung</t>
  </si>
  <si>
    <t>Koordinator</t>
  </si>
  <si>
    <t>Belanja Bahan Pakai Habis</t>
  </si>
  <si>
    <t>Belanja Alat Tulis kantor</t>
  </si>
  <si>
    <t>Stop Map Kertas</t>
  </si>
  <si>
    <t>Stop Map Plastik</t>
  </si>
  <si>
    <t>Snelhechter Kertas</t>
  </si>
  <si>
    <t>Ordner Folio</t>
  </si>
  <si>
    <t>Bh</t>
  </si>
  <si>
    <t>Buku Folio Garis (100)</t>
  </si>
  <si>
    <t>bh</t>
  </si>
  <si>
    <t>Lem Cair Tanggung</t>
  </si>
  <si>
    <t>botol</t>
  </si>
  <si>
    <t>Amplop Kecil</t>
  </si>
  <si>
    <t>dos</t>
  </si>
  <si>
    <t>Binder clips</t>
  </si>
  <si>
    <t>Pisau Cutter Besar</t>
  </si>
  <si>
    <t>Isi Pisau Cutter Besar</t>
  </si>
  <si>
    <t>Gunting Besar</t>
  </si>
  <si>
    <t>Plak Band Kertas</t>
  </si>
  <si>
    <t>rol</t>
  </si>
  <si>
    <t>Kertas HVS 70 Gram</t>
  </si>
  <si>
    <t>Tinta Printer</t>
  </si>
  <si>
    <t>Penghapus Cair</t>
  </si>
  <si>
    <t>set</t>
  </si>
  <si>
    <t xml:space="preserve">Belanja Dekorasi, Dokumentasi dan Publikasi </t>
  </si>
  <si>
    <t xml:space="preserve">- Banner </t>
  </si>
  <si>
    <t>m</t>
  </si>
  <si>
    <t>Belanja Jasa Kantor</t>
  </si>
  <si>
    <t>Belanja Jasa Tenaga Ahli/Instruktur/Narasumber</t>
  </si>
  <si>
    <t>- Jasa Tenaga Ahli/Instruktur/Narasumber</t>
  </si>
  <si>
    <t>Honor Nara Sumber Eksekutif</t>
  </si>
  <si>
    <t>Hari</t>
  </si>
  <si>
    <t>OH</t>
  </si>
  <si>
    <t>- Honorarium Tenaga Ahli/Instruktur/Narasumber</t>
  </si>
  <si>
    <t>Nara Sumber DP I</t>
  </si>
  <si>
    <t>Belanja Uang Saku Kegiatan/Rapat</t>
  </si>
  <si>
    <t>- Uang Saku Peserta Rapat</t>
  </si>
  <si>
    <t>Org</t>
  </si>
  <si>
    <t>Belanja Jasa PHL/Penjaga Malam/Petugas Kebersihan</t>
  </si>
  <si>
    <t>Bayar kebersihan aula</t>
  </si>
  <si>
    <t>Belanja Cetak dan Penggandaan</t>
  </si>
  <si>
    <t>Belanja Penggandaan/Fotocopy</t>
  </si>
  <si>
    <t>Fotocopy</t>
  </si>
  <si>
    <t>Jilid buku Bahan Musrenbang</t>
  </si>
  <si>
    <t>bk</t>
  </si>
  <si>
    <t>Belanja Sewa Perlengkapan dan Peralatan Kantor</t>
  </si>
  <si>
    <t>Sewa Meja Bulat dan Taplak</t>
  </si>
  <si>
    <t>buah</t>
  </si>
  <si>
    <t>Sewa Kursi Lipat</t>
  </si>
  <si>
    <t>Belanja Makanan dan Minuman</t>
  </si>
  <si>
    <t>Belanja Makanan dan Minuman Rapat</t>
  </si>
  <si>
    <t>Rapat Tim Penyelenggara</t>
  </si>
  <si>
    <t xml:space="preserve">Makan </t>
  </si>
  <si>
    <t>Snack</t>
  </si>
  <si>
    <t>Belanja Makan dan Minum Jamuan Peserta/Panitia</t>
  </si>
  <si>
    <t>Belanja Makan dan Minum Penyelenggaraan Musrenbang</t>
  </si>
  <si>
    <t>1 keg</t>
  </si>
  <si>
    <t>- Pelindung</t>
  </si>
  <si>
    <t>- Koordinator</t>
  </si>
  <si>
    <t>- Anggota</t>
  </si>
  <si>
    <t>- Tinta Printer</t>
  </si>
  <si>
    <t>- Stopmap Kertas</t>
  </si>
  <si>
    <t>- Binder Clips</t>
  </si>
  <si>
    <t>- Banner Kegiatan</t>
  </si>
  <si>
    <t xml:space="preserve">Honor Nara Sumber </t>
  </si>
  <si>
    <t>a. Rapat Panitia</t>
  </si>
  <si>
    <t>2.02</t>
  </si>
  <si>
    <t>Urusan Wajib Bukan Pelayanan Dasar Pemberdayaan Perempuan dan Perlindungan Anak</t>
  </si>
  <si>
    <t>2.02.4.01.05.</t>
  </si>
  <si>
    <t>Jumlah Rapat PKK per peserta rapat</t>
  </si>
  <si>
    <t>60 org</t>
  </si>
  <si>
    <t>Meningkatnya Kelancaran Kinerja PKK</t>
  </si>
  <si>
    <t>Kelompok Sasaran Kegiatan  :  Masyarakat Perempuan / PKK</t>
  </si>
  <si>
    <t>- Kertas HVS</t>
  </si>
  <si>
    <t>- Snelhecter Kertas</t>
  </si>
  <si>
    <t>- Amplop Tanggung</t>
  </si>
  <si>
    <t>- Isi Hedmachine Kecil</t>
  </si>
  <si>
    <t>- Pisau Cutter Besar</t>
  </si>
  <si>
    <t xml:space="preserve">- Banner  ( 1.25 x 4 m) </t>
  </si>
  <si>
    <t>Uang Saku Pengurus PKK</t>
  </si>
  <si>
    <t>- Bayar kebersihan aula</t>
  </si>
  <si>
    <t>- Belanja Jasa PHL</t>
  </si>
  <si>
    <t>th</t>
  </si>
  <si>
    <t>Belanja Jasa Tenaga Kelembagaan Pemberdayaan Perempuan</t>
  </si>
  <si>
    <t>- Ketua TP PKK</t>
  </si>
  <si>
    <t>bl</t>
  </si>
  <si>
    <t>- Wakil Ketua TP PKK Kecamatan</t>
  </si>
  <si>
    <t>- Sekretaris TP PKK Kecamatan</t>
  </si>
  <si>
    <t>- Bendahara TP PKK Kecamatan</t>
  </si>
  <si>
    <t xml:space="preserve">- Ketua POKJA </t>
  </si>
  <si>
    <t>- Wakil Ketua, Sekretaris dan Anggota  POKJA</t>
  </si>
  <si>
    <t>Belanja Penggandaan</t>
  </si>
  <si>
    <t>Foto copy</t>
  </si>
  <si>
    <t>a.. Rakon TP PKK Kecamatan</t>
  </si>
  <si>
    <t>Makan</t>
  </si>
  <si>
    <t>b. Rapim TP PKK Kecamatan</t>
  </si>
  <si>
    <t>Pertemuan Rutin TP PKK Kecamatan</t>
  </si>
  <si>
    <t>c. Evaluasi 10 PP PKK</t>
  </si>
  <si>
    <t>Tahun Anggaran 2018</t>
  </si>
  <si>
    <t>Vol</t>
  </si>
  <si>
    <t>4.03.4.01.05.</t>
  </si>
  <si>
    <t>4.03.4.01.05.01.</t>
  </si>
  <si>
    <t>4.03</t>
  </si>
  <si>
    <t>4.03.4.01.05.01.21.22</t>
  </si>
  <si>
    <t>2.02.4.01.05.01.</t>
  </si>
  <si>
    <t>2.02.4.01.05.01.18.</t>
  </si>
  <si>
    <t>2.02.4.01.05.01.18.08.5.</t>
  </si>
  <si>
    <t>2.02.4.01.05.01.18.08.5.2.</t>
  </si>
  <si>
    <t>2.02.4.01.05.01.18.08.5.2.2.</t>
  </si>
  <si>
    <t>2.02.4.01.05.01.18.08.5.2.2.01.</t>
  </si>
  <si>
    <t>2.02.4.01.05.01.18.08.5.2.2.01.01.</t>
  </si>
  <si>
    <t>2.02.4.01.05.01.18.08.5.2.2.01.11.</t>
  </si>
  <si>
    <t>2.02.4.01.05.01.18.08.5.2.2.03.</t>
  </si>
  <si>
    <t>2.02.4.01.05.01.18.08.5.2.2.03.16.</t>
  </si>
  <si>
    <t>2.02.4.01.05.01.18.08.5.2.2.03.44.</t>
  </si>
  <si>
    <t>2.02.4.01.05.01.18.08.5.2.2.06.</t>
  </si>
  <si>
    <t>2.02.4.01.05.01.18.08.5.2.2.06.02.</t>
  </si>
  <si>
    <t>2.02.4.01.05.01.18.08.5.2.2.11.</t>
  </si>
  <si>
    <t>2.02.4.01.05.01.18.08.5.2.2.11.02.</t>
  </si>
  <si>
    <t>- Amplop Kecil</t>
  </si>
  <si>
    <t>- Bolpoint TOP</t>
  </si>
  <si>
    <t>- Penggaris Plastik 30 cm</t>
  </si>
  <si>
    <t>2.02.4.01.05.01.18.08.</t>
  </si>
  <si>
    <t>Program Peningkatan Peran Serta dan Kesetaraan Gender dalam Pembangunan</t>
  </si>
  <si>
    <t>Fasilitasi Pemberdayaan Perempuan / Kegiatan PKK</t>
  </si>
  <si>
    <t>Presentase Partisipasi Perempuan di Lembaga Pemerintahan</t>
  </si>
  <si>
    <t>1 Keg</t>
  </si>
  <si>
    <t>2.02.4.01.05.01.18.08.5.2.2.03.18.</t>
  </si>
  <si>
    <t>- Stopma Plastik</t>
  </si>
  <si>
    <t>- Snelhecter Plastik</t>
  </si>
  <si>
    <t>- Gel Ink Pen</t>
  </si>
  <si>
    <t>BELANJA PEGAWAI</t>
  </si>
  <si>
    <t>Honoarium PNS</t>
  </si>
  <si>
    <t>Honorarium Kepanitiaan / Tim</t>
  </si>
  <si>
    <t>- Ketua</t>
  </si>
  <si>
    <t>Kertas HVS</t>
  </si>
  <si>
    <t>Stopmap Kertas</t>
  </si>
  <si>
    <t>Snelhecter Kertas</t>
  </si>
  <si>
    <t>Clips</t>
  </si>
  <si>
    <t>Spidol Besar</t>
  </si>
  <si>
    <t>Bolpoint TOP</t>
  </si>
  <si>
    <t>Blok Note isi 50 lbr</t>
  </si>
  <si>
    <t>Operator Narasumber</t>
  </si>
  <si>
    <t>Belanja Uang Saku Peserta</t>
  </si>
  <si>
    <t>b. Pelaksnaan Pelatihan</t>
  </si>
  <si>
    <t>Belanja Sewa Tenda</t>
  </si>
  <si>
    <t>Kelompok Sasaran Kegiatan  : Kelompok Bank Sampah</t>
  </si>
  <si>
    <t>Terciptanya Lingkungan yang bersih dan rapi</t>
  </si>
  <si>
    <t>4.03.4.01.05.01</t>
  </si>
  <si>
    <t>4.03.4.01.05.21.01</t>
  </si>
  <si>
    <t>120 orang</t>
  </si>
  <si>
    <t>80 orang</t>
  </si>
  <si>
    <t>40 orang</t>
  </si>
  <si>
    <t>4.03.4.01.05.21.22.5.</t>
  </si>
  <si>
    <t>4.03.4.01.05.21.22.5.2.</t>
  </si>
  <si>
    <t>4.03.4.01.05.21.22.5.2.1.</t>
  </si>
  <si>
    <t>4.03.4.01.05.21.22.5.2.1.01.</t>
  </si>
  <si>
    <t>4.03.4.01.05.21.22.5.2.1.01.11.</t>
  </si>
  <si>
    <t>4.03.4.01.05.21.22.5.2.1.01.13.</t>
  </si>
  <si>
    <t>4.03.4.01.05.21.22.5.2.2.</t>
  </si>
  <si>
    <t>4.03.4.01.05.21.22.5.2.2.01.</t>
  </si>
  <si>
    <t>4.03.4.01.05.21.22.5.2.2.01.01.</t>
  </si>
  <si>
    <t>4.03.4.01.05.21.22.5.2.2.01.11.</t>
  </si>
  <si>
    <t>4.03.4.01.05.21.22.5.2.2.03.</t>
  </si>
  <si>
    <t>4.03.4.01.05.21.22.5.2.2.03.10.</t>
  </si>
  <si>
    <t>4.03.4.01.05.21.22.5.2.2.03.16.</t>
  </si>
  <si>
    <t>4.03.4.01.05.21.22.5.2.2.03.18.</t>
  </si>
  <si>
    <t>4.03.4.01.05.21.22.5.2.2.06.</t>
  </si>
  <si>
    <t>4.03.4.01.05.21.22.5.2.2.06.02.</t>
  </si>
  <si>
    <t>4.03.4.01.05.21.22.5.2.2.06.03.</t>
  </si>
  <si>
    <t>4.03.4.01.05.21.22.5.2.2.10.</t>
  </si>
  <si>
    <t>4.03.4.01.05.21.22.5.2.2.10.01.</t>
  </si>
  <si>
    <t>4.03.4.01.05.21.22.5.2.2.11.</t>
  </si>
  <si>
    <t>4.03.4.01.05.21.22.5.2.2.11.02.</t>
  </si>
  <si>
    <t>4.03.4.01.05.21.22.5.2.2.11.05.</t>
  </si>
  <si>
    <t>Honorarium Sidang Tim</t>
  </si>
  <si>
    <t>Honor Tim penyelengara Musrenbang kecamatan</t>
  </si>
  <si>
    <t>Honor Kepanitiaan</t>
  </si>
  <si>
    <t>Stempel Kusen (Stanped)</t>
  </si>
  <si>
    <t>File Box</t>
  </si>
  <si>
    <t>Staples Besar</t>
  </si>
  <si>
    <t>Isi Staples Besar</t>
  </si>
  <si>
    <t>Ringcian Anggaran Belanja Langsung</t>
  </si>
  <si>
    <t xml:space="preserve">RKA - SKPD 2.2.1 </t>
  </si>
  <si>
    <t xml:space="preserve">FORMULIR     </t>
  </si>
  <si>
    <t>- Buku Folio Garis 200 lembar</t>
  </si>
  <si>
    <t>- Buku Folio Garis 100 lembar</t>
  </si>
  <si>
    <t>- File Box Besar</t>
  </si>
  <si>
    <t>- File Box Kecil</t>
  </si>
  <si>
    <t>- Flash Disk 16 GB</t>
  </si>
  <si>
    <t>Uang Saku Peserta</t>
  </si>
  <si>
    <t>2.02.4.01.05.01.18.08.5.2.2.03.10.</t>
  </si>
  <si>
    <t>- Sosialisasi Pola Asuh Anak dan Remaja (PAAR)</t>
  </si>
  <si>
    <t>Narasumber</t>
  </si>
  <si>
    <t>- Penataan Kelompok UP2K</t>
  </si>
  <si>
    <t>- Sosialisasi Bahan ASUH ( Aman, Sehat, Utuh dan Halal)</t>
  </si>
  <si>
    <t xml:space="preserve">- Sosialisasi Kesehatan Reproduksi Remaja Bagi Sisa SMP dan </t>
  </si>
  <si>
    <t xml:space="preserve">   SMA di Wilayah Kecamatan Wonosobo</t>
  </si>
  <si>
    <t>2.02.4.01.05.01.18.08.5.2.2.03.27.</t>
  </si>
  <si>
    <t>Belanja Jasa Pelayanan Umum</t>
  </si>
  <si>
    <t>- Operasional GOPTKI</t>
  </si>
  <si>
    <t>d. Temu Kader PKK Kecamatan Wonosobo (Bidang Sekretaris)</t>
  </si>
  <si>
    <t>e. Kegiatan Sosialisai Pola Asuh Anak dan Remaja (PAAR)</t>
  </si>
  <si>
    <t>e. Kegiatan Pokja Penataan Kelompok UP2K</t>
  </si>
  <si>
    <t>f. Kegiatan Sosialisasi Bahan ASUH (Aman, Sehan, Utuh dan Halal)</t>
  </si>
  <si>
    <t>Siswa SMP dan SMA di Wilayah Kecamatan Wonosobo</t>
  </si>
  <si>
    <t>g. Kegiatan Sosialisasi Kesehatan Reproduksi Remaja Bagi</t>
  </si>
  <si>
    <t>2.02.4.01.05.01.18.08.5.2.2.10.</t>
  </si>
  <si>
    <t>2.02.4.01.05.01.18.08.5.2.2.10.05.</t>
  </si>
  <si>
    <t>Belanja Sewa Perlengkapan dan peralatan Kantor</t>
  </si>
  <si>
    <t>- Sewa Tenda</t>
  </si>
  <si>
    <t>Tahun Anggaran 2019</t>
  </si>
  <si>
    <t>Program Peningkatan Peran Serta dan Kesetaraan Gender dalam Pembangnunan</t>
  </si>
  <si>
    <t>2.02.4.01.05.01.18.08</t>
  </si>
  <si>
    <t>Pemberdayaan Perempuan  ( PKK)</t>
  </si>
  <si>
    <t xml:space="preserve">  Persentase Partisipasi Perempuan di lembaga Pemerintahan</t>
  </si>
  <si>
    <t>- Buku Folip Garis 200 lembar</t>
  </si>
  <si>
    <t>2.02.4.01.05.01.18.08.5.2.2.03.10</t>
  </si>
  <si>
    <t>Belanja Jasa tenaga ahli/instruktur/narasumber</t>
  </si>
  <si>
    <t>Narasumber kegiatan Pokja I Sosialisasi Pola Asuh Anak Dan Remaja (PAAR)</t>
  </si>
  <si>
    <t>Narasumber kegiatan Pokja II Penataan Kelompok UP2K</t>
  </si>
  <si>
    <t>Narasumber Kegiatan Pokja III Sosialisasi Bahan ASUH (Aman, Sehat, Utuh, dan Halal)</t>
  </si>
  <si>
    <t>Narasumber Kegiatan Pokja IV Sosialisasi Kesehatan Reproduksi Remaja Bagi siswa SMP dan SMA di Wilayah Kecamatan Wonosobo</t>
  </si>
  <si>
    <t xml:space="preserve">Uang Saku Peserta </t>
  </si>
  <si>
    <t xml:space="preserve">   Operasional Kegiatan GOPTKI</t>
  </si>
  <si>
    <t>a. Rakon TP PKK Kecamatan</t>
  </si>
  <si>
    <t>e. Kegiatan Pokja I Sosialisasi PAAR (Pola Asuh Anak dan        Remaja) Dengan Penuh Cinta Kasih Dan Sayang</t>
  </si>
  <si>
    <t>e. Kegiatan Pokja II Penataan Kelompok UP2K Desa/Kelurahan</t>
  </si>
  <si>
    <t>e. Kegiatan Pokja III Sosialisasi Bahan ASUH (Aman, Sehat, Utuh, dan Halal)</t>
  </si>
  <si>
    <t>e. Kegiatan Pokja IV Sosialisasi Kesehatan Reproduksi Remaja Bagi siswa SMP dan SMA di Wilayah Kecamatan Wonosobo</t>
  </si>
  <si>
    <t>2.02.4.01.05.01.18.08.5.5.2.2.10</t>
  </si>
  <si>
    <t>2.02.4.01.05.01.18.08.5.5.2.2.10.05</t>
  </si>
  <si>
    <t>Sewa Tenda ( 6 x 9 m)</t>
  </si>
  <si>
    <t>Pembina TK I</t>
  </si>
  <si>
    <t>PPTK</t>
  </si>
  <si>
    <t>Bendahara Pengeluaran Pembantu</t>
  </si>
  <si>
    <t>2.11.</t>
  </si>
  <si>
    <t>2.11.4.01.05.</t>
  </si>
  <si>
    <t>Urusan wajib Bukan Pelayanan Dasar Koperasi, Usaha Kecil dan Menengah</t>
  </si>
  <si>
    <t>Program Pengembangan Kewirausahaan dan Keunggulan Kompetetif Usaha Kecil Menengah</t>
  </si>
  <si>
    <t>2.11.4.01.05.01.</t>
  </si>
  <si>
    <t>2.11.4.01.05.01.16.</t>
  </si>
  <si>
    <t>2.11.4.01.05.01.16.03</t>
  </si>
  <si>
    <t>2.11.4.01.05.01.16.03.5.</t>
  </si>
  <si>
    <t>2.11.4.01.05.01.16.03.5.2.</t>
  </si>
  <si>
    <t>2.11.4.01.05.01.16.03.5.2.2.</t>
  </si>
  <si>
    <t>2.11.4.01.05.01.16.03.5.2.2.01.</t>
  </si>
  <si>
    <t>2.11.4.01.05.01.16.03.5.2.2.01.01.</t>
  </si>
  <si>
    <t>2.11.4.01.05.01.16.03.5.2.2.01.11.</t>
  </si>
  <si>
    <t>2.11.4.01.05.01.16.03.5.2.2.03.10.</t>
  </si>
  <si>
    <t>2.11.4.01.05.01.16.03.11.5.2.2.03.</t>
  </si>
  <si>
    <t>2.11.4.01.05.01.16.03.5.2.2.03.16.</t>
  </si>
  <si>
    <t>2.11.4.01.05.01.16.03.5.2.2.06.</t>
  </si>
  <si>
    <t>2.11.4.01.05.01.16.03.5.2.2.06.02.</t>
  </si>
  <si>
    <t>2.11.4.01.05.01.16.03.5.2.2.11.</t>
  </si>
  <si>
    <t>2.11.4.01.05.01.16.03.5.2.2.11.02.</t>
  </si>
  <si>
    <t>Pembinaan UPK dan Kelompok Simpan Pinjam</t>
  </si>
  <si>
    <t>Memfasilitasi Peningkatan Kemitraan Usaha Bagi Usaha Mikro Kecil Menegah</t>
  </si>
  <si>
    <t>Gel Ink Pen</t>
  </si>
  <si>
    <t>2.11.4.01.05.01.16.06</t>
  </si>
  <si>
    <t>Penyelenggaraan Pelatihan Kewirausahaan</t>
  </si>
  <si>
    <t>2.11.4.01.05.01.16.06.5.</t>
  </si>
  <si>
    <t>2.11.4.01.05.01.16.06.5.2.</t>
  </si>
  <si>
    <t>2.11.4.01.05.01.16.06.5.2.1.</t>
  </si>
  <si>
    <t>2.11.4.01.05.01.16.06.5.2.1.01.</t>
  </si>
  <si>
    <t>2.11.4.01.05.01.16.06.5.2.1.01.11.</t>
  </si>
  <si>
    <t>2.11.4.01.05.01.16.06.5.2.2.01.</t>
  </si>
  <si>
    <t>2.11.4.01.05.01.16.06.5.2.2.</t>
  </si>
  <si>
    <t>2.11.4.01.05.01.16.06.5.2.2.01.01.</t>
  </si>
  <si>
    <t>2.11.4.01.05.01.16.06.5.2.2.01.11.</t>
  </si>
  <si>
    <t>2.11.4.01.05.01.16.06.5.2.2.03.16.</t>
  </si>
  <si>
    <t>2.11.4.01.05.01.16.06.5.2.2.03.10.</t>
  </si>
  <si>
    <t>2.11.4.01.05.01.16.06.11.5.2.2.03.</t>
  </si>
  <si>
    <t>2.11.4.01.05.01.16.06.5.2.2.11.02.</t>
  </si>
  <si>
    <t>2.11.4.01.05.01.16.06.5.2.2.11.</t>
  </si>
  <si>
    <t>2.11.4.01.05.01.16.06.5.2.2.06.02.</t>
  </si>
  <si>
    <t>2.11.4.01.05.01.16.06.5.2.2.06.</t>
  </si>
  <si>
    <t>Flashdisk</t>
  </si>
  <si>
    <t>Pemberdayaan dan Pembinaan Kelompok UMKM dan Kelompok Usaha Keil Menengah</t>
  </si>
  <si>
    <t>Meningkatnya Usaha Kecil Menengah</t>
  </si>
  <si>
    <t>Tercapainya Tertib Administrasi bagi Kelompok UPK</t>
  </si>
  <si>
    <t>100 orang</t>
  </si>
  <si>
    <t>Tibta Printer</t>
  </si>
  <si>
    <t>Amplop Panjang</t>
  </si>
  <si>
    <t>Bolpoint Standar</t>
  </si>
  <si>
    <t>2.11.4.01.05.01.16.11</t>
  </si>
  <si>
    <t>Pelatihan Wirausaha Bagi Masyarakat Miskin Pelaku UMKM</t>
  </si>
  <si>
    <t>Gel Ink Pen Refill</t>
  </si>
  <si>
    <t>Flashdisk 16 GB</t>
  </si>
  <si>
    <t>b. Pelaksanaan Pelatihan</t>
  </si>
  <si>
    <t>2.11.4.01.05.01.16.11.5.</t>
  </si>
  <si>
    <t>2.11.4.01.05.01.16.11.5.2.</t>
  </si>
  <si>
    <t>2.11.4.01.05.01.16.11.5.2.1.</t>
  </si>
  <si>
    <t>2.11.4.01.05.01.16.11.5.2.1.01.</t>
  </si>
  <si>
    <t>2.11.4.01.05.01.16.11.5.2.1.01.11.</t>
  </si>
  <si>
    <t>2.11.4.01.05.01.16.11.5.2.2.</t>
  </si>
  <si>
    <t>2.11.4.01.05.01.16.11.5.2.2.01.</t>
  </si>
  <si>
    <t>2.11.4.01.05.01.16.11.5.2.2.01.01.</t>
  </si>
  <si>
    <t>2.11.4.01.05.01.16.11.5.2.2.01.11.</t>
  </si>
  <si>
    <t>2.11.4.01.05.01.16.11.5.2.2.03.10.</t>
  </si>
  <si>
    <t>2.11.4.01.05.01.16.11.5.2.2.03.</t>
  </si>
  <si>
    <t>2.11.4.01.05.01.16.11.5.2.2.11.02.</t>
  </si>
  <si>
    <t>2.11.4.01.05.01.16.11.5.2.2.03.16.</t>
  </si>
  <si>
    <t>2.11.4.01.05.01.11.06.5.2.2.06.</t>
  </si>
  <si>
    <t>2.11.4.01.05.01.16.11.5.2.2.06.02.</t>
  </si>
  <si>
    <t>2.11.4.01.05.01.16.11.5.2.2.11.</t>
  </si>
  <si>
    <t>2.11.4.01.05.01.16.11.5.2.1.01.13.</t>
  </si>
  <si>
    <t>Honorarium Pengelola Kegiatan</t>
  </si>
  <si>
    <t>Honorarium Panitia Pelaksana Kegiatan</t>
  </si>
  <si>
    <t>Terciptanya Kelompok UMKM Yang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</si>
</sst>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0%"/>
    <numFmt numFmtId="168" formatCode="_([$Rp-421]* #,##0_);_([$Rp-421]* \(#,##0\);_([$Rp-421]* &quot;-&quot;_);_(@_)"/>
    <numFmt numFmtId="169" formatCode="0.000"/>
    <numFmt numFmtId="170" formatCode="_(* #,##0_);_(* \(#,##0\);_(* &quot;-&quot;??_);_(@_)"/>
  </numFmts>
  <fonts count="34">
    <font>
      <sz val="11"/>
      <color indexed="8"/>
      <name val="Calibri"/>
      <family val="2"/>
      <charset val="134"/>
    </font>
    <font>
      <sz val="11"/>
      <color theme="1"/>
      <name val="Calibri"/>
      <family val="2"/>
      <scheme val="minor"/>
    </font>
    <font>
      <sz val="11"/>
      <name val="Arial"/>
      <family val="2"/>
      <charset val="134"/>
    </font>
    <font>
      <b/>
      <sz val="12"/>
      <name val="Arial"/>
      <family val="38"/>
    </font>
    <font>
      <b/>
      <sz val="10"/>
      <name val="Arial"/>
      <family val="38"/>
    </font>
    <font>
      <sz val="10"/>
      <name val="Arial"/>
      <family val="2"/>
      <charset val="134"/>
    </font>
    <font>
      <sz val="11"/>
      <color indexed="8"/>
      <name val="Calibri"/>
      <family val="38"/>
    </font>
    <font>
      <sz val="10"/>
      <color indexed="8"/>
      <name val="Arial"/>
      <family val="2"/>
      <charset val="134"/>
    </font>
    <font>
      <b/>
      <sz val="10"/>
      <name val="Arial"/>
      <family val="2"/>
      <charset val="134"/>
    </font>
    <font>
      <sz val="9"/>
      <name val="Arial"/>
      <family val="2"/>
      <charset val="134"/>
    </font>
    <font>
      <b/>
      <sz val="9"/>
      <name val="Arial"/>
      <family val="2"/>
      <charset val="134"/>
    </font>
    <font>
      <sz val="9"/>
      <color indexed="8"/>
      <name val="Arial"/>
      <family val="2"/>
      <charset val="134"/>
    </font>
    <font>
      <b/>
      <sz val="11"/>
      <color indexed="8"/>
      <name val="Calibri"/>
      <family val="38"/>
    </font>
    <font>
      <sz val="9"/>
      <color indexed="8"/>
      <name val="Arial"/>
      <family val="38"/>
    </font>
    <font>
      <sz val="9"/>
      <name val="Arial"/>
      <family val="38"/>
    </font>
    <font>
      <sz val="10"/>
      <name val="Arial"/>
      <family val="38"/>
    </font>
    <font>
      <sz val="11"/>
      <name val="Calibri"/>
      <family val="38"/>
    </font>
    <font>
      <b/>
      <u/>
      <sz val="9"/>
      <name val="Arial"/>
      <family val="2"/>
      <charset val="134"/>
    </font>
    <font>
      <b/>
      <u/>
      <sz val="9"/>
      <name val="Arial"/>
      <family val="38"/>
    </font>
    <font>
      <b/>
      <u/>
      <sz val="10"/>
      <name val="Arial"/>
      <family val="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34"/>
    </font>
    <font>
      <sz val="11"/>
      <name val="Calibri"/>
      <family val="2"/>
      <charset val="134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charset val="134"/>
    </font>
    <font>
      <sz val="9"/>
      <color indexed="8"/>
      <name val="Arial"/>
      <family val="2"/>
    </font>
    <font>
      <sz val="8"/>
      <color indexed="8"/>
      <name val="Arial"/>
      <family val="2"/>
      <charset val="134"/>
    </font>
    <font>
      <sz val="8"/>
      <name val="Arial"/>
      <family val="2"/>
      <charset val="134"/>
    </font>
    <font>
      <b/>
      <sz val="9"/>
      <name val="Arial"/>
      <family val="38"/>
    </font>
    <font>
      <sz val="9"/>
      <color indexed="8"/>
      <name val="Calibri"/>
      <family val="38"/>
    </font>
    <font>
      <sz val="9"/>
      <name val="Calibri"/>
      <family val="2"/>
      <charset val="1"/>
      <scheme val="minor"/>
    </font>
    <font>
      <sz val="9"/>
      <color indexed="8"/>
      <name val="Calibr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165" fontId="21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>
      <alignment vertical="center"/>
    </xf>
    <xf numFmtId="166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165" fontId="1" fillId="0" borderId="0" applyFont="0" applyFill="0" applyBorder="0" applyAlignment="0" applyProtection="0"/>
  </cellStyleXfs>
  <cellXfs count="684">
    <xf numFmtId="0" fontId="0" fillId="0" borderId="0" xfId="0" applyAlignment="1"/>
    <xf numFmtId="0" fontId="2" fillId="0" borderId="0" xfId="8" applyFont="1" applyFill="1" applyAlignment="1"/>
    <xf numFmtId="0" fontId="2" fillId="0" borderId="0" xfId="8" applyFont="1" applyFill="1" applyAlignment="1">
      <alignment horizontal="center"/>
    </xf>
    <xf numFmtId="164" fontId="2" fillId="0" borderId="0" xfId="3" applyFont="1" applyFill="1" applyAlignment="1"/>
    <xf numFmtId="0" fontId="4" fillId="0" borderId="3" xfId="9" applyFont="1" applyFill="1" applyBorder="1" applyAlignment="1"/>
    <xf numFmtId="0" fontId="5" fillId="0" borderId="0" xfId="8" applyFont="1" applyFill="1" applyBorder="1" applyAlignment="1">
      <alignment vertical="top"/>
    </xf>
    <xf numFmtId="49" fontId="5" fillId="0" borderId="0" xfId="8" applyNumberFormat="1" applyFont="1" applyFill="1" applyBorder="1" applyAlignment="1">
      <alignment horizontal="left" vertical="top"/>
    </xf>
    <xf numFmtId="0" fontId="5" fillId="0" borderId="0" xfId="8" applyFont="1" applyFill="1" applyBorder="1" applyAlignment="1"/>
    <xf numFmtId="0" fontId="6" fillId="0" borderId="3" xfId="9" applyFont="1" applyFill="1" applyBorder="1" applyAlignment="1"/>
    <xf numFmtId="0" fontId="5" fillId="0" borderId="0" xfId="8" applyFont="1" applyFill="1" applyBorder="1" applyAlignment="1">
      <alignment horizontal="left"/>
    </xf>
    <xf numFmtId="0" fontId="6" fillId="0" borderId="5" xfId="0" applyFont="1" applyBorder="1" applyAlignment="1"/>
    <xf numFmtId="0" fontId="2" fillId="0" borderId="0" xfId="8" applyFont="1" applyFill="1" applyBorder="1" applyAlignment="1"/>
    <xf numFmtId="0" fontId="5" fillId="0" borderId="0" xfId="8" applyFont="1" applyFill="1" applyBorder="1" applyAlignment="1">
      <alignment horizontal="left"/>
    </xf>
    <xf numFmtId="0" fontId="6" fillId="0" borderId="6" xfId="0" applyFont="1" applyBorder="1" applyAlignment="1"/>
    <xf numFmtId="0" fontId="5" fillId="0" borderId="9" xfId="8" applyFont="1" applyFill="1" applyBorder="1" applyAlignment="1">
      <alignment horizontal="center"/>
    </xf>
    <xf numFmtId="0" fontId="5" fillId="0" borderId="7" xfId="8" applyFont="1" applyFill="1" applyBorder="1" applyAlignment="1"/>
    <xf numFmtId="0" fontId="5" fillId="0" borderId="8" xfId="8" applyFont="1" applyFill="1" applyBorder="1" applyAlignment="1"/>
    <xf numFmtId="1" fontId="8" fillId="0" borderId="7" xfId="8" applyNumberFormat="1" applyFont="1" applyFill="1" applyBorder="1" applyAlignment="1">
      <alignment horizontal="center"/>
    </xf>
    <xf numFmtId="0" fontId="9" fillId="0" borderId="1" xfId="8" applyFont="1" applyFill="1" applyBorder="1" applyAlignment="1"/>
    <xf numFmtId="0" fontId="9" fillId="0" borderId="1" xfId="8" applyFont="1" applyFill="1" applyBorder="1" applyAlignment="1">
      <alignment horizontal="left" indent="1"/>
    </xf>
    <xf numFmtId="0" fontId="9" fillId="0" borderId="11" xfId="8" applyFont="1" applyFill="1" applyBorder="1" applyAlignment="1"/>
    <xf numFmtId="0" fontId="10" fillId="0" borderId="3" xfId="8" applyFont="1" applyFill="1" applyBorder="1" applyAlignment="1"/>
    <xf numFmtId="0" fontId="10" fillId="0" borderId="3" xfId="8" applyFont="1" applyFill="1" applyBorder="1" applyAlignment="1">
      <alignment horizontal="left" indent="1"/>
    </xf>
    <xf numFmtId="0" fontId="9" fillId="0" borderId="0" xfId="8" applyFont="1" applyFill="1" applyBorder="1" applyAlignment="1"/>
    <xf numFmtId="0" fontId="9" fillId="0" borderId="3" xfId="8" applyFont="1" applyFill="1" applyBorder="1" applyAlignment="1"/>
    <xf numFmtId="0" fontId="9" fillId="0" borderId="3" xfId="8" applyFont="1" applyFill="1" applyBorder="1" applyAlignment="1">
      <alignment horizontal="left" indent="1"/>
    </xf>
    <xf numFmtId="49" fontId="7" fillId="0" borderId="0" xfId="8" applyNumberFormat="1" applyFont="1" applyFill="1" applyBorder="1" applyAlignment="1">
      <alignment horizontal="left" vertical="top"/>
    </xf>
    <xf numFmtId="0" fontId="11" fillId="0" borderId="0" xfId="10" applyFont="1" applyBorder="1" applyAlignment="1">
      <alignment vertical="top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center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center"/>
    </xf>
    <xf numFmtId="1" fontId="8" fillId="0" borderId="9" xfId="8" applyNumberFormat="1" applyFont="1" applyFill="1" applyBorder="1" applyAlignment="1">
      <alignment horizontal="center" vertical="center"/>
    </xf>
    <xf numFmtId="0" fontId="9" fillId="0" borderId="11" xfId="8" applyFont="1" applyFill="1" applyBorder="1" applyAlignment="1">
      <alignment horizontal="center"/>
    </xf>
    <xf numFmtId="0" fontId="9" fillId="0" borderId="13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0" fontId="9" fillId="0" borderId="12" xfId="8" applyFont="1" applyFill="1" applyBorder="1" applyAlignment="1"/>
    <xf numFmtId="0" fontId="9" fillId="0" borderId="15" xfId="8" applyFont="1" applyFill="1" applyBorder="1" applyAlignment="1">
      <alignment horizontal="center"/>
    </xf>
    <xf numFmtId="0" fontId="9" fillId="0" borderId="15" xfId="8" applyFont="1" applyFill="1" applyBorder="1" applyAlignment="1"/>
    <xf numFmtId="0" fontId="11" fillId="0" borderId="14" xfId="10" applyFont="1" applyBorder="1" applyAlignment="1">
      <alignment horizontal="center" vertical="top"/>
    </xf>
    <xf numFmtId="164" fontId="5" fillId="0" borderId="0" xfId="3" applyFont="1" applyFill="1" applyBorder="1" applyAlignment="1"/>
    <xf numFmtId="0" fontId="5" fillId="0" borderId="14" xfId="8" applyFont="1" applyFill="1" applyBorder="1" applyAlignment="1"/>
    <xf numFmtId="164" fontId="5" fillId="0" borderId="0" xfId="3" applyFont="1" applyFill="1" applyBorder="1" applyAlignment="1"/>
    <xf numFmtId="0" fontId="5" fillId="0" borderId="14" xfId="8" applyFont="1" applyFill="1" applyBorder="1" applyAlignment="1"/>
    <xf numFmtId="167" fontId="5" fillId="0" borderId="9" xfId="8" applyNumberFormat="1" applyFont="1" applyFill="1" applyBorder="1" applyAlignment="1">
      <alignment horizontal="center" vertical="top"/>
    </xf>
    <xf numFmtId="3" fontId="5" fillId="0" borderId="9" xfId="8" applyNumberFormat="1" applyFont="1" applyFill="1" applyBorder="1" applyAlignment="1">
      <alignment horizontal="center"/>
    </xf>
    <xf numFmtId="9" fontId="5" fillId="0" borderId="9" xfId="8" applyNumberFormat="1" applyFont="1" applyFill="1" applyBorder="1" applyAlignment="1">
      <alignment horizontal="center"/>
    </xf>
    <xf numFmtId="0" fontId="5" fillId="0" borderId="10" xfId="8" applyFont="1" applyFill="1" applyBorder="1" applyAlignment="1"/>
    <xf numFmtId="1" fontId="8" fillId="0" borderId="9" xfId="3" applyNumberFormat="1" applyFont="1" applyFill="1" applyBorder="1" applyAlignment="1">
      <alignment horizontal="center" vertical="center" wrapText="1"/>
    </xf>
    <xf numFmtId="1" fontId="8" fillId="0" borderId="9" xfId="3" applyNumberFormat="1" applyFont="1" applyFill="1" applyBorder="1" applyAlignment="1">
      <alignment horizontal="center"/>
    </xf>
    <xf numFmtId="1" fontId="8" fillId="0" borderId="9" xfId="8" applyNumberFormat="1" applyFont="1" applyFill="1" applyBorder="1" applyAlignment="1">
      <alignment horizontal="center"/>
    </xf>
    <xf numFmtId="164" fontId="9" fillId="0" borderId="12" xfId="3" applyFont="1" applyFill="1" applyBorder="1" applyAlignment="1"/>
    <xf numFmtId="164" fontId="9" fillId="0" borderId="15" xfId="3" applyFont="1" applyFill="1" applyBorder="1" applyAlignment="1"/>
    <xf numFmtId="164" fontId="9" fillId="0" borderId="15" xfId="3" applyNumberFormat="1" applyFont="1" applyFill="1" applyBorder="1" applyAlignment="1"/>
    <xf numFmtId="0" fontId="9" fillId="0" borderId="2" xfId="8" applyFont="1" applyFill="1" applyBorder="1" applyAlignment="1"/>
    <xf numFmtId="0" fontId="9" fillId="0" borderId="2" xfId="8" applyFont="1" applyFill="1" applyBorder="1" applyAlignment="1">
      <alignment horizontal="left" indent="2"/>
    </xf>
    <xf numFmtId="0" fontId="9" fillId="0" borderId="4" xfId="8" applyFont="1" applyFill="1" applyBorder="1" applyAlignment="1">
      <alignment horizontal="left" indent="2"/>
    </xf>
    <xf numFmtId="166" fontId="9" fillId="0" borderId="0" xfId="8" applyNumberFormat="1" applyFont="1" applyFill="1" applyBorder="1" applyAlignment="1"/>
    <xf numFmtId="0" fontId="13" fillId="0" borderId="7" xfId="9" applyFont="1" applyFill="1" applyBorder="1" applyAlignment="1"/>
    <xf numFmtId="0" fontId="13" fillId="0" borderId="8" xfId="9" applyFont="1" applyFill="1" applyBorder="1" applyAlignment="1"/>
    <xf numFmtId="0" fontId="13" fillId="0" borderId="11" xfId="9" applyFont="1" applyFill="1" applyBorder="1" applyAlignment="1"/>
    <xf numFmtId="0" fontId="14" fillId="0" borderId="7" xfId="9" applyFont="1" applyFill="1" applyBorder="1" applyAlignment="1">
      <alignment vertical="center"/>
    </xf>
    <xf numFmtId="0" fontId="14" fillId="0" borderId="8" xfId="9" applyFont="1" applyFill="1" applyBorder="1" applyAlignment="1">
      <alignment vertical="center"/>
    </xf>
    <xf numFmtId="0" fontId="14" fillId="0" borderId="9" xfId="9" applyFont="1" applyFill="1" applyBorder="1" applyAlignment="1">
      <alignment vertical="center"/>
    </xf>
    <xf numFmtId="0" fontId="14" fillId="0" borderId="8" xfId="9" applyFont="1" applyFill="1" applyBorder="1" applyAlignment="1">
      <alignment horizontal="center" vertical="center"/>
    </xf>
    <xf numFmtId="0" fontId="14" fillId="0" borderId="3" xfId="9" applyFont="1" applyFill="1" applyBorder="1" applyAlignment="1">
      <alignment horizontal="left" vertical="center"/>
    </xf>
    <xf numFmtId="0" fontId="14" fillId="0" borderId="0" xfId="9" applyFont="1" applyFill="1" applyBorder="1" applyAlignment="1">
      <alignment vertical="center"/>
    </xf>
    <xf numFmtId="0" fontId="14" fillId="0" borderId="0" xfId="9" applyFont="1" applyFill="1" applyBorder="1" applyAlignment="1">
      <alignment horizontal="center" vertical="center"/>
    </xf>
    <xf numFmtId="0" fontId="14" fillId="0" borderId="3" xfId="9" applyFont="1" applyFill="1" applyBorder="1" applyAlignment="1">
      <alignment horizontal="left"/>
    </xf>
    <xf numFmtId="0" fontId="14" fillId="0" borderId="0" xfId="9" applyFont="1" applyFill="1" applyBorder="1" applyAlignment="1">
      <alignment horizontal="center"/>
    </xf>
    <xf numFmtId="0" fontId="14" fillId="0" borderId="3" xfId="9" applyFont="1" applyFill="1" applyBorder="1" applyAlignment="1">
      <alignment horizontal="left" indent="2"/>
    </xf>
    <xf numFmtId="0" fontId="14" fillId="0" borderId="0" xfId="9" applyFont="1" applyFill="1" applyBorder="1" applyAlignment="1">
      <alignment horizontal="left"/>
    </xf>
    <xf numFmtId="0" fontId="14" fillId="0" borderId="0" xfId="9" applyFont="1" applyFill="1" applyBorder="1" applyAlignment="1"/>
    <xf numFmtId="0" fontId="15" fillId="0" borderId="3" xfId="9" applyFont="1" applyFill="1" applyBorder="1" applyAlignment="1">
      <alignment horizontal="left" indent="2"/>
    </xf>
    <xf numFmtId="0" fontId="15" fillId="0" borderId="0" xfId="9" applyFont="1" applyFill="1" applyBorder="1" applyAlignment="1">
      <alignment horizontal="center"/>
    </xf>
    <xf numFmtId="0" fontId="15" fillId="0" borderId="0" xfId="9" applyFont="1" applyFill="1" applyBorder="1" applyAlignment="1">
      <alignment horizontal="left"/>
    </xf>
    <xf numFmtId="0" fontId="15" fillId="0" borderId="0" xfId="9" applyFont="1" applyFill="1" applyBorder="1" applyAlignment="1"/>
    <xf numFmtId="0" fontId="15" fillId="0" borderId="7" xfId="9" applyFont="1" applyFill="1" applyBorder="1" applyAlignment="1">
      <alignment horizontal="center"/>
    </xf>
    <xf numFmtId="0" fontId="15" fillId="0" borderId="3" xfId="9" applyFont="1" applyFill="1" applyBorder="1" applyAlignment="1">
      <alignment horizontal="center"/>
    </xf>
    <xf numFmtId="0" fontId="15" fillId="0" borderId="14" xfId="9" applyFont="1" applyFill="1" applyBorder="1" applyAlignment="1">
      <alignment horizontal="center"/>
    </xf>
    <xf numFmtId="0" fontId="15" fillId="0" borderId="14" xfId="9" applyFont="1" applyFill="1" applyBorder="1" applyAlignment="1"/>
    <xf numFmtId="0" fontId="16" fillId="0" borderId="0" xfId="9" applyFont="1" applyBorder="1" applyAlignment="1"/>
    <xf numFmtId="0" fontId="15" fillId="0" borderId="2" xfId="9" applyFont="1" applyFill="1" applyBorder="1" applyAlignment="1">
      <alignment horizontal="center"/>
    </xf>
    <xf numFmtId="0" fontId="15" fillId="0" borderId="4" xfId="9" applyFont="1" applyFill="1" applyBorder="1" applyAlignment="1">
      <alignment horizontal="center"/>
    </xf>
    <xf numFmtId="0" fontId="15" fillId="0" borderId="4" xfId="9" applyFont="1" applyFill="1" applyBorder="1" applyAlignment="1"/>
    <xf numFmtId="0" fontId="15" fillId="0" borderId="16" xfId="9" applyFont="1" applyFill="1" applyBorder="1" applyAlignment="1"/>
    <xf numFmtId="0" fontId="9" fillId="0" borderId="4" xfId="8" applyFont="1" applyFill="1" applyBorder="1" applyAlignment="1">
      <alignment horizontal="left" indent="1"/>
    </xf>
    <xf numFmtId="0" fontId="9" fillId="0" borderId="2" xfId="8" applyFont="1" applyFill="1" applyBorder="1" applyAlignment="1">
      <alignment horizontal="center"/>
    </xf>
    <xf numFmtId="0" fontId="9" fillId="0" borderId="20" xfId="8" applyFont="1" applyFill="1" applyBorder="1" applyAlignment="1"/>
    <xf numFmtId="0" fontId="11" fillId="0" borderId="1" xfId="8" applyFont="1" applyFill="1" applyBorder="1" applyAlignment="1"/>
    <xf numFmtId="0" fontId="11" fillId="0" borderId="11" xfId="8" applyFont="1" applyFill="1" applyBorder="1" applyAlignment="1"/>
    <xf numFmtId="0" fontId="11" fillId="0" borderId="3" xfId="8" applyFont="1" applyFill="1" applyBorder="1" applyAlignment="1"/>
    <xf numFmtId="0" fontId="11" fillId="0" borderId="0" xfId="8" applyFont="1" applyFill="1" applyBorder="1" applyAlignment="1"/>
    <xf numFmtId="0" fontId="11" fillId="0" borderId="2" xfId="8" applyFont="1" applyFill="1" applyBorder="1" applyAlignment="1"/>
    <xf numFmtId="0" fontId="13" fillId="0" borderId="8" xfId="9" applyFont="1" applyFill="1" applyBorder="1" applyAlignment="1">
      <alignment horizontal="center"/>
    </xf>
    <xf numFmtId="0" fontId="14" fillId="0" borderId="8" xfId="9" applyFont="1" applyFill="1" applyBorder="1" applyAlignment="1">
      <alignment horizontal="center"/>
    </xf>
    <xf numFmtId="0" fontId="15" fillId="0" borderId="3" xfId="9" applyFont="1" applyFill="1" applyBorder="1" applyAlignment="1"/>
    <xf numFmtId="0" fontId="14" fillId="0" borderId="14" xfId="9" applyFont="1" applyFill="1" applyBorder="1" applyAlignment="1">
      <alignment horizontal="center"/>
    </xf>
    <xf numFmtId="0" fontId="15" fillId="0" borderId="4" xfId="9" applyFont="1" applyFill="1" applyBorder="1" applyAlignment="1">
      <alignment horizontal="left"/>
    </xf>
    <xf numFmtId="0" fontId="15" fillId="0" borderId="2" xfId="9" applyFont="1" applyFill="1" applyBorder="1" applyAlignment="1"/>
    <xf numFmtId="0" fontId="18" fillId="0" borderId="16" xfId="9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9" fillId="0" borderId="20" xfId="3" applyFont="1" applyFill="1" applyBorder="1" applyAlignment="1"/>
    <xf numFmtId="164" fontId="9" fillId="0" borderId="20" xfId="3" applyFont="1" applyFill="1" applyBorder="1" applyAlignment="1">
      <alignment horizontal="center"/>
    </xf>
    <xf numFmtId="164" fontId="10" fillId="0" borderId="9" xfId="3" applyFont="1" applyFill="1" applyBorder="1" applyAlignment="1"/>
    <xf numFmtId="164" fontId="11" fillId="0" borderId="11" xfId="3" applyFont="1" applyFill="1" applyBorder="1" applyAlignment="1"/>
    <xf numFmtId="0" fontId="11" fillId="0" borderId="13" xfId="8" applyFont="1" applyFill="1" applyBorder="1" applyAlignment="1"/>
    <xf numFmtId="164" fontId="11" fillId="0" borderId="0" xfId="3" applyFont="1" applyFill="1" applyBorder="1" applyAlignment="1"/>
    <xf numFmtId="0" fontId="11" fillId="0" borderId="14" xfId="8" applyFont="1" applyFill="1" applyBorder="1" applyAlignment="1"/>
    <xf numFmtId="0" fontId="14" fillId="0" borderId="10" xfId="9" applyFont="1" applyFill="1" applyBorder="1" applyAlignment="1">
      <alignment horizontal="center"/>
    </xf>
    <xf numFmtId="0" fontId="14" fillId="0" borderId="10" xfId="9" applyFont="1" applyFill="1" applyBorder="1" applyAlignment="1">
      <alignment horizontal="center" vertical="center"/>
    </xf>
    <xf numFmtId="0" fontId="14" fillId="0" borderId="14" xfId="9" applyFont="1" applyFill="1" applyBorder="1" applyAlignment="1">
      <alignment horizontal="center" vertical="center"/>
    </xf>
    <xf numFmtId="0" fontId="14" fillId="0" borderId="14" xfId="9" applyFont="1" applyFill="1" applyBorder="1" applyAlignment="1"/>
    <xf numFmtId="0" fontId="18" fillId="0" borderId="4" xfId="9" applyFont="1" applyFill="1" applyBorder="1" applyAlignment="1">
      <alignment horizontal="center"/>
    </xf>
    <xf numFmtId="0" fontId="5" fillId="0" borderId="1" xfId="8" applyFont="1" applyFill="1" applyBorder="1" applyAlignment="1"/>
    <xf numFmtId="0" fontId="5" fillId="0" borderId="11" xfId="8" applyFont="1" applyFill="1" applyBorder="1" applyAlignment="1"/>
    <xf numFmtId="49" fontId="5" fillId="0" borderId="0" xfId="8" applyNumberFormat="1" applyFont="1" applyFill="1" applyBorder="1" applyAlignment="1">
      <alignment horizontal="left"/>
    </xf>
    <xf numFmtId="0" fontId="7" fillId="0" borderId="0" xfId="8" applyFont="1" applyFill="1" applyBorder="1" applyAlignment="1"/>
    <xf numFmtId="0" fontId="5" fillId="0" borderId="2" xfId="8" applyFont="1" applyFill="1" applyBorder="1" applyAlignment="1">
      <alignment horizontal="left"/>
    </xf>
    <xf numFmtId="0" fontId="5" fillId="0" borderId="16" xfId="8" applyFont="1" applyFill="1" applyBorder="1" applyAlignment="1">
      <alignment horizontal="left"/>
    </xf>
    <xf numFmtId="0" fontId="10" fillId="0" borderId="1" xfId="8" applyFont="1" applyFill="1" applyBorder="1" applyAlignment="1"/>
    <xf numFmtId="0" fontId="10" fillId="0" borderId="1" xfId="8" applyFont="1" applyFill="1" applyBorder="1" applyAlignment="1">
      <alignment horizontal="left" indent="1"/>
    </xf>
    <xf numFmtId="0" fontId="5" fillId="0" borderId="11" xfId="8" applyFont="1" applyFill="1" applyBorder="1" applyAlignment="1">
      <alignment horizontal="center"/>
    </xf>
    <xf numFmtId="0" fontId="9" fillId="0" borderId="14" xfId="8" applyFont="1" applyFill="1" applyBorder="1" applyAlignment="1"/>
    <xf numFmtId="164" fontId="5" fillId="0" borderId="11" xfId="3" applyFont="1" applyFill="1" applyBorder="1" applyAlignment="1"/>
    <xf numFmtId="0" fontId="5" fillId="0" borderId="13" xfId="8" applyFont="1" applyFill="1" applyBorder="1" applyAlignment="1"/>
    <xf numFmtId="0" fontId="5" fillId="0" borderId="14" xfId="8" applyFont="1" applyFill="1" applyBorder="1" applyAlignment="1">
      <alignment vertical="top"/>
    </xf>
    <xf numFmtId="164" fontId="9" fillId="0" borderId="15" xfId="3" applyFont="1" applyBorder="1" applyAlignment="1"/>
    <xf numFmtId="0" fontId="9" fillId="0" borderId="20" xfId="8" applyFont="1" applyFill="1" applyBorder="1" applyAlignment="1">
      <alignment horizontal="center"/>
    </xf>
    <xf numFmtId="0" fontId="5" fillId="0" borderId="3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left"/>
    </xf>
    <xf numFmtId="0" fontId="5" fillId="0" borderId="14" xfId="8" applyFont="1" applyFill="1" applyBorder="1" applyAlignment="1">
      <alignment horizontal="left"/>
    </xf>
    <xf numFmtId="0" fontId="5" fillId="0" borderId="4" xfId="8" applyFont="1" applyFill="1" applyBorder="1" applyAlignment="1">
      <alignment horizontal="left"/>
    </xf>
    <xf numFmtId="0" fontId="10" fillId="0" borderId="11" xfId="8" applyFont="1" applyFill="1" applyBorder="1" applyAlignment="1">
      <alignment horizontal="left" indent="1"/>
    </xf>
    <xf numFmtId="0" fontId="10" fillId="0" borderId="0" xfId="8" applyFont="1" applyFill="1" applyBorder="1" applyAlignment="1">
      <alignment horizontal="left" indent="1"/>
    </xf>
    <xf numFmtId="164" fontId="9" fillId="0" borderId="15" xfId="3" applyNumberFormat="1" applyFont="1" applyBorder="1" applyAlignment="1"/>
    <xf numFmtId="168" fontId="5" fillId="0" borderId="0" xfId="1" applyNumberFormat="1" applyFont="1" applyFill="1" applyBorder="1" applyAlignment="1"/>
    <xf numFmtId="168" fontId="5" fillId="0" borderId="0" xfId="8" applyNumberFormat="1" applyFont="1" applyFill="1" applyBorder="1" applyAlignment="1"/>
    <xf numFmtId="0" fontId="2" fillId="0" borderId="14" xfId="8" applyFont="1" applyFill="1" applyBorder="1" applyAlignment="1"/>
    <xf numFmtId="0" fontId="4" fillId="0" borderId="0" xfId="9" applyFont="1" applyFill="1" applyBorder="1" applyAlignment="1"/>
    <xf numFmtId="0" fontId="6" fillId="0" borderId="0" xfId="9" applyFont="1" applyFill="1" applyBorder="1" applyAlignment="1"/>
    <xf numFmtId="0" fontId="6" fillId="0" borderId="0" xfId="0" applyFont="1" applyBorder="1" applyAlignment="1"/>
    <xf numFmtId="0" fontId="14" fillId="0" borderId="0" xfId="9" applyFont="1" applyFill="1" applyBorder="1" applyAlignment="1">
      <alignment horizontal="left" vertical="center"/>
    </xf>
    <xf numFmtId="0" fontId="14" fillId="0" borderId="0" xfId="9" applyFont="1" applyFill="1" applyBorder="1" applyAlignment="1">
      <alignment horizontal="left" indent="2"/>
    </xf>
    <xf numFmtId="0" fontId="15" fillId="0" borderId="0" xfId="9" applyFont="1" applyFill="1" applyBorder="1" applyAlignment="1">
      <alignment horizontal="left" indent="2"/>
    </xf>
    <xf numFmtId="0" fontId="10" fillId="0" borderId="13" xfId="8" applyFont="1" applyFill="1" applyBorder="1" applyAlignment="1"/>
    <xf numFmtId="0" fontId="10" fillId="0" borderId="14" xfId="8" applyFont="1" applyFill="1" applyBorder="1" applyAlignment="1"/>
    <xf numFmtId="0" fontId="9" fillId="0" borderId="16" xfId="8" applyFont="1" applyFill="1" applyBorder="1" applyAlignment="1"/>
    <xf numFmtId="0" fontId="15" fillId="0" borderId="16" xfId="9" applyFont="1" applyFill="1" applyBorder="1" applyAlignment="1">
      <alignment horizontal="center"/>
    </xf>
    <xf numFmtId="0" fontId="15" fillId="0" borderId="14" xfId="9" applyFont="1" applyFill="1" applyBorder="1" applyAlignment="1">
      <alignment horizontal="left"/>
    </xf>
    <xf numFmtId="0" fontId="15" fillId="0" borderId="16" xfId="9" applyFont="1" applyFill="1" applyBorder="1" applyAlignment="1">
      <alignment horizontal="left"/>
    </xf>
    <xf numFmtId="0" fontId="15" fillId="0" borderId="3" xfId="9" applyFont="1" applyFill="1" applyBorder="1" applyAlignment="1">
      <alignment horizontal="left"/>
    </xf>
    <xf numFmtId="164" fontId="9" fillId="0" borderId="11" xfId="3" applyFont="1" applyFill="1" applyBorder="1" applyAlignment="1"/>
    <xf numFmtId="0" fontId="9" fillId="0" borderId="13" xfId="8" applyFont="1" applyFill="1" applyBorder="1" applyAlignment="1"/>
    <xf numFmtId="164" fontId="9" fillId="0" borderId="0" xfId="3" applyFont="1" applyFill="1" applyBorder="1" applyAlignment="1"/>
    <xf numFmtId="0" fontId="14" fillId="0" borderId="7" xfId="9" applyFont="1" applyFill="1" applyBorder="1" applyAlignment="1"/>
    <xf numFmtId="0" fontId="14" fillId="0" borderId="8" xfId="9" applyFont="1" applyFill="1" applyBorder="1" applyAlignment="1"/>
    <xf numFmtId="0" fontId="14" fillId="0" borderId="9" xfId="9" applyFont="1" applyFill="1" applyBorder="1" applyAlignment="1"/>
    <xf numFmtId="0" fontId="14" fillId="0" borderId="11" xfId="9" applyFont="1" applyFill="1" applyBorder="1" applyAlignment="1"/>
    <xf numFmtId="0" fontId="16" fillId="0" borderId="3" xfId="9" applyFont="1" applyFill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22" fillId="0" borderId="8" xfId="0" applyFont="1" applyBorder="1" applyAlignment="1">
      <alignment horizontal="left" indent="1"/>
    </xf>
    <xf numFmtId="0" fontId="22" fillId="0" borderId="10" xfId="0" applyFont="1" applyBorder="1" applyAlignment="1">
      <alignment horizontal="left" indent="1"/>
    </xf>
    <xf numFmtId="0" fontId="23" fillId="0" borderId="0" xfId="8" applyFont="1" applyFill="1" applyBorder="1" applyAlignment="1">
      <alignment horizontal="left"/>
    </xf>
    <xf numFmtId="0" fontId="16" fillId="0" borderId="0" xfId="9" applyFont="1" applyFill="1" applyBorder="1" applyAlignment="1"/>
    <xf numFmtId="0" fontId="16" fillId="0" borderId="0" xfId="0" applyFont="1" applyBorder="1" applyAlignment="1"/>
    <xf numFmtId="0" fontId="23" fillId="0" borderId="0" xfId="8" applyFont="1" applyFill="1" applyBorder="1" applyAlignment="1"/>
    <xf numFmtId="0" fontId="23" fillId="0" borderId="3" xfId="8" applyFont="1" applyBorder="1" applyAlignment="1">
      <alignment horizontal="left" indent="1"/>
    </xf>
    <xf numFmtId="0" fontId="23" fillId="0" borderId="3" xfId="8" applyFont="1" applyFill="1" applyBorder="1" applyAlignment="1">
      <alignment horizontal="left" indent="1"/>
    </xf>
    <xf numFmtId="0" fontId="23" fillId="0" borderId="3" xfId="8" quotePrefix="1" applyFont="1" applyBorder="1" applyAlignment="1">
      <alignment horizontal="left" vertical="center" indent="1"/>
    </xf>
    <xf numFmtId="0" fontId="23" fillId="0" borderId="3" xfId="8" applyFont="1" applyBorder="1" applyAlignment="1">
      <alignment horizontal="left" vertical="center" indent="1"/>
    </xf>
    <xf numFmtId="0" fontId="23" fillId="0" borderId="3" xfId="8" quotePrefix="1" applyFont="1" applyFill="1" applyBorder="1" applyAlignment="1">
      <alignment horizontal="left" indent="1"/>
    </xf>
    <xf numFmtId="0" fontId="0" fillId="0" borderId="0" xfId="0" applyAlignment="1">
      <alignment vertical="top"/>
    </xf>
    <xf numFmtId="164" fontId="24" fillId="0" borderId="15" xfId="3" applyFont="1" applyBorder="1" applyAlignment="1"/>
    <xf numFmtId="164" fontId="23" fillId="0" borderId="15" xfId="3" applyFont="1" applyBorder="1" applyAlignment="1"/>
    <xf numFmtId="164" fontId="23" fillId="0" borderId="15" xfId="3" applyFont="1" applyBorder="1" applyAlignment="1">
      <alignment horizontal="right" indent="1"/>
    </xf>
    <xf numFmtId="0" fontId="23" fillId="0" borderId="3" xfId="8" applyFont="1" applyBorder="1" applyAlignment="1">
      <alignment horizontal="center"/>
    </xf>
    <xf numFmtId="0" fontId="23" fillId="0" borderId="15" xfId="8" applyFont="1" applyFill="1" applyBorder="1" applyAlignment="1">
      <alignment horizontal="center"/>
    </xf>
    <xf numFmtId="164" fontId="23" fillId="0" borderId="15" xfId="3" applyNumberFormat="1" applyFont="1" applyFill="1" applyBorder="1" applyAlignment="1"/>
    <xf numFmtId="0" fontId="23" fillId="0" borderId="0" xfId="8" applyFont="1" applyBorder="1" applyAlignment="1">
      <alignment horizontal="left"/>
    </xf>
    <xf numFmtId="0" fontId="23" fillId="0" borderId="0" xfId="8" applyFont="1" applyBorder="1" applyAlignment="1">
      <alignment horizontal="center" vertical="center"/>
    </xf>
    <xf numFmtId="0" fontId="4" fillId="0" borderId="3" xfId="9" applyFont="1" applyFill="1" applyBorder="1" applyAlignment="1">
      <alignment vertical="top"/>
    </xf>
    <xf numFmtId="0" fontId="4" fillId="0" borderId="0" xfId="9" applyFont="1" applyFill="1" applyBorder="1" applyAlignment="1">
      <alignment vertical="top"/>
    </xf>
    <xf numFmtId="0" fontId="2" fillId="0" borderId="0" xfId="8" applyFont="1" applyFill="1" applyBorder="1" applyAlignment="1">
      <alignment vertical="top"/>
    </xf>
    <xf numFmtId="164" fontId="0" fillId="0" borderId="0" xfId="0" applyNumberFormat="1" applyAlignment="1"/>
    <xf numFmtId="164" fontId="23" fillId="0" borderId="15" xfId="3" applyFont="1" applyFill="1" applyBorder="1" applyAlignment="1"/>
    <xf numFmtId="0" fontId="9" fillId="0" borderId="4" xfId="8" applyFont="1" applyFill="1" applyBorder="1" applyAlignment="1"/>
    <xf numFmtId="49" fontId="25" fillId="0" borderId="0" xfId="8" applyNumberFormat="1" applyFont="1" applyFill="1" applyBorder="1" applyAlignment="1">
      <alignment horizontal="left" vertical="top"/>
    </xf>
    <xf numFmtId="0" fontId="23" fillId="0" borderId="3" xfId="8" applyFont="1" applyFill="1" applyBorder="1" applyAlignment="1"/>
    <xf numFmtId="0" fontId="5" fillId="0" borderId="9" xfId="8" applyFont="1" applyFill="1" applyBorder="1" applyAlignment="1">
      <alignment horizontal="center"/>
    </xf>
    <xf numFmtId="0" fontId="5" fillId="0" borderId="7" xfId="8" applyFont="1" applyFill="1" applyBorder="1" applyAlignment="1">
      <alignment horizontal="left" vertical="top"/>
    </xf>
    <xf numFmtId="0" fontId="5" fillId="0" borderId="8" xfId="8" applyFont="1" applyFill="1" applyBorder="1" applyAlignment="1">
      <alignment horizontal="left" vertical="top"/>
    </xf>
    <xf numFmtId="0" fontId="5" fillId="0" borderId="10" xfId="8" applyFont="1" applyFill="1" applyBorder="1" applyAlignment="1">
      <alignment horizontal="left" vertical="top"/>
    </xf>
    <xf numFmtId="0" fontId="5" fillId="0" borderId="7" xfId="8" applyFont="1" applyFill="1" applyBorder="1" applyAlignment="1">
      <alignment horizontal="left"/>
    </xf>
    <xf numFmtId="0" fontId="5" fillId="0" borderId="8" xfId="8" applyFont="1" applyFill="1" applyBorder="1" applyAlignment="1">
      <alignment horizontal="left"/>
    </xf>
    <xf numFmtId="0" fontId="5" fillId="0" borderId="10" xfId="8" applyFont="1" applyFill="1" applyBorder="1" applyAlignment="1">
      <alignment horizontal="left"/>
    </xf>
    <xf numFmtId="1" fontId="8" fillId="0" borderId="9" xfId="8" applyNumberFormat="1" applyFont="1" applyFill="1" applyBorder="1" applyAlignment="1">
      <alignment horizontal="center" vertical="center"/>
    </xf>
    <xf numFmtId="1" fontId="8" fillId="0" borderId="7" xfId="8" applyNumberFormat="1" applyFont="1" applyFill="1" applyBorder="1" applyAlignment="1">
      <alignment horizontal="center"/>
    </xf>
    <xf numFmtId="166" fontId="9" fillId="0" borderId="0" xfId="8" applyNumberFormat="1" applyFont="1" applyFill="1" applyBorder="1" applyAlignment="1">
      <alignment horizontal="center"/>
    </xf>
    <xf numFmtId="0" fontId="15" fillId="0" borderId="7" xfId="9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164" fontId="26" fillId="2" borderId="0" xfId="0" applyNumberFormat="1" applyFont="1" applyFill="1" applyAlignment="1"/>
    <xf numFmtId="169" fontId="0" fillId="0" borderId="0" xfId="0" applyNumberFormat="1" applyAlignment="1"/>
    <xf numFmtId="0" fontId="10" fillId="0" borderId="3" xfId="12" applyFont="1" applyFill="1" applyBorder="1" applyAlignment="1"/>
    <xf numFmtId="0" fontId="9" fillId="0" borderId="3" xfId="12" applyFont="1" applyFill="1" applyBorder="1" applyAlignment="1"/>
    <xf numFmtId="49" fontId="9" fillId="0" borderId="3" xfId="12" applyNumberFormat="1" applyFont="1" applyBorder="1" applyAlignment="1">
      <alignment horizontal="center"/>
    </xf>
    <xf numFmtId="49" fontId="9" fillId="0" borderId="3" xfId="12" applyNumberFormat="1" applyFont="1" applyBorder="1" applyAlignment="1"/>
    <xf numFmtId="49" fontId="9" fillId="0" borderId="3" xfId="9" applyNumberFormat="1" applyFont="1" applyFill="1" applyBorder="1" applyAlignment="1">
      <alignment vertical="center"/>
    </xf>
    <xf numFmtId="49" fontId="9" fillId="0" borderId="3" xfId="12" applyNumberFormat="1" applyFont="1" applyFill="1" applyBorder="1" applyAlignment="1">
      <alignment horizontal="center"/>
    </xf>
    <xf numFmtId="0" fontId="9" fillId="0" borderId="3" xfId="12" applyFont="1" applyFill="1" applyBorder="1" applyAlignment="1">
      <alignment horizontal="left"/>
    </xf>
    <xf numFmtId="0" fontId="23" fillId="0" borderId="3" xfId="9" applyFont="1" applyFill="1" applyBorder="1" applyAlignment="1">
      <alignment vertical="center"/>
    </xf>
    <xf numFmtId="49" fontId="9" fillId="0" borderId="3" xfId="12" applyNumberFormat="1" applyFont="1" applyFill="1" applyBorder="1" applyAlignment="1">
      <alignment horizontal="left" vertical="top"/>
    </xf>
    <xf numFmtId="0" fontId="10" fillId="0" borderId="3" xfId="12" applyFont="1" applyFill="1" applyBorder="1" applyAlignment="1">
      <alignment horizontal="left" indent="1"/>
    </xf>
    <xf numFmtId="0" fontId="9" fillId="0" borderId="3" xfId="12" applyFont="1" applyFill="1" applyBorder="1" applyAlignment="1">
      <alignment horizontal="left" indent="1"/>
    </xf>
    <xf numFmtId="0" fontId="9" fillId="0" borderId="3" xfId="12" quotePrefix="1" applyFont="1" applyFill="1" applyBorder="1" applyAlignment="1">
      <alignment horizontal="left" indent="1"/>
    </xf>
    <xf numFmtId="0" fontId="9" fillId="0" borderId="3" xfId="12" quotePrefix="1" applyFont="1" applyFill="1" applyBorder="1" applyAlignment="1">
      <alignment horizontal="left" indent="2"/>
    </xf>
    <xf numFmtId="0" fontId="9" fillId="0" borderId="0" xfId="12" applyFont="1" applyBorder="1" applyAlignment="1">
      <alignment horizontal="left" indent="1"/>
    </xf>
    <xf numFmtId="0" fontId="9" fillId="0" borderId="0" xfId="12" applyFont="1" applyBorder="1" applyAlignment="1">
      <alignment horizontal="left"/>
    </xf>
    <xf numFmtId="0" fontId="9" fillId="0" borderId="0" xfId="1" applyNumberFormat="1" applyFont="1" applyBorder="1" applyAlignment="1">
      <alignment horizontal="left" indent="1"/>
    </xf>
    <xf numFmtId="0" fontId="9" fillId="0" borderId="0" xfId="12" applyFont="1" applyBorder="1" applyAlignment="1">
      <alignment horizontal="right"/>
    </xf>
    <xf numFmtId="0" fontId="9" fillId="0" borderId="0" xfId="12" applyFont="1" applyFill="1" applyBorder="1" applyAlignment="1">
      <alignment horizontal="left" indent="1"/>
    </xf>
    <xf numFmtId="0" fontId="9" fillId="0" borderId="15" xfId="12" applyFont="1" applyBorder="1" applyAlignment="1">
      <alignment horizontal="center"/>
    </xf>
    <xf numFmtId="0" fontId="9" fillId="0" borderId="15" xfId="12" applyFont="1" applyBorder="1" applyAlignment="1"/>
    <xf numFmtId="0" fontId="23" fillId="0" borderId="15" xfId="0" applyFont="1" applyBorder="1" applyAlignment="1">
      <alignment horizontal="center"/>
    </xf>
    <xf numFmtId="0" fontId="9" fillId="0" borderId="15" xfId="12" applyFont="1" applyFill="1" applyBorder="1" applyAlignment="1"/>
    <xf numFmtId="164" fontId="9" fillId="0" borderId="15" xfId="3" applyFont="1" applyBorder="1" applyAlignment="1">
      <alignment horizontal="right" indent="1"/>
    </xf>
    <xf numFmtId="164" fontId="23" fillId="0" borderId="3" xfId="3" applyFont="1" applyFill="1" applyBorder="1" applyAlignment="1"/>
    <xf numFmtId="164" fontId="23" fillId="0" borderId="3" xfId="3" applyFont="1" applyFill="1" applyBorder="1" applyAlignment="1">
      <alignment horizontal="center"/>
    </xf>
    <xf numFmtId="0" fontId="24" fillId="0" borderId="15" xfId="12" applyFont="1" applyBorder="1" applyAlignment="1">
      <alignment horizontal="center"/>
    </xf>
    <xf numFmtId="0" fontId="24" fillId="0" borderId="15" xfId="8" applyFont="1" applyFill="1" applyBorder="1" applyAlignment="1"/>
    <xf numFmtId="0" fontId="9" fillId="0" borderId="0" xfId="12" quotePrefix="1" applyFont="1" applyBorder="1" applyAlignment="1">
      <alignment horizontal="left" indent="1"/>
    </xf>
    <xf numFmtId="0" fontId="9" fillId="0" borderId="0" xfId="10" applyFont="1" applyBorder="1" applyAlignment="1">
      <alignment vertical="top"/>
    </xf>
    <xf numFmtId="0" fontId="23" fillId="0" borderId="0" xfId="0" applyFont="1" applyBorder="1" applyAlignment="1">
      <alignment horizontal="left" indent="3"/>
    </xf>
    <xf numFmtId="0" fontId="9" fillId="0" borderId="0" xfId="12" applyFont="1" applyBorder="1" applyAlignment="1">
      <alignment horizontal="left" indent="3"/>
    </xf>
    <xf numFmtId="0" fontId="9" fillId="0" borderId="0" xfId="12" applyFont="1" applyFill="1" applyBorder="1" applyAlignment="1">
      <alignment horizontal="left" indent="3"/>
    </xf>
    <xf numFmtId="0" fontId="9" fillId="0" borderId="14" xfId="12" applyFont="1" applyFill="1" applyBorder="1" applyAlignment="1"/>
    <xf numFmtId="0" fontId="9" fillId="0" borderId="14" xfId="12" applyFont="1" applyFill="1" applyBorder="1" applyAlignment="1">
      <alignment horizontal="left"/>
    </xf>
    <xf numFmtId="0" fontId="9" fillId="0" borderId="14" xfId="12" applyFont="1" applyBorder="1" applyAlignment="1">
      <alignment horizontal="left" vertical="center"/>
    </xf>
    <xf numFmtId="0" fontId="23" fillId="0" borderId="0" xfId="10" quotePrefix="1" applyFont="1" applyBorder="1" applyAlignment="1">
      <alignment horizontal="left" indent="1"/>
    </xf>
    <xf numFmtId="0" fontId="23" fillId="0" borderId="0" xfId="12" applyFont="1" applyFill="1" applyBorder="1" applyAlignment="1">
      <alignment horizontal="left" indent="1"/>
    </xf>
    <xf numFmtId="0" fontId="23" fillId="0" borderId="0" xfId="12" applyFont="1" applyFill="1" applyBorder="1" applyAlignment="1">
      <alignment horizontal="left"/>
    </xf>
    <xf numFmtId="0" fontId="27" fillId="0" borderId="0" xfId="0" applyFont="1" applyBorder="1" applyAlignment="1"/>
    <xf numFmtId="0" fontId="23" fillId="0" borderId="15" xfId="8" applyFont="1" applyFill="1" applyBorder="1" applyAlignment="1"/>
    <xf numFmtId="0" fontId="23" fillId="0" borderId="0" xfId="8" applyFont="1" applyFill="1" applyBorder="1" applyAlignment="1">
      <alignment horizontal="center"/>
    </xf>
    <xf numFmtId="0" fontId="23" fillId="0" borderId="15" xfId="12" applyFont="1" applyBorder="1" applyAlignment="1">
      <alignment horizontal="center"/>
    </xf>
    <xf numFmtId="0" fontId="24" fillId="0" borderId="0" xfId="10" applyFont="1" applyBorder="1" applyAlignment="1">
      <alignment horizontal="left" indent="1"/>
    </xf>
    <xf numFmtId="0" fontId="23" fillId="0" borderId="0" xfId="10" applyFont="1" applyBorder="1" applyAlignment="1">
      <alignment horizontal="left" indent="1"/>
    </xf>
    <xf numFmtId="0" fontId="23" fillId="0" borderId="0" xfId="10" applyFont="1" applyBorder="1" applyAlignment="1">
      <alignment horizontal="left" vertical="top" indent="1"/>
    </xf>
    <xf numFmtId="0" fontId="23" fillId="0" borderId="0" xfId="9" applyFont="1" applyFill="1" applyBorder="1" applyAlignment="1">
      <alignment horizontal="left" vertical="center" indent="1"/>
    </xf>
    <xf numFmtId="0" fontId="24" fillId="0" borderId="0" xfId="12" applyFont="1" applyFill="1" applyBorder="1" applyAlignment="1">
      <alignment horizontal="left" indent="1"/>
    </xf>
    <xf numFmtId="41" fontId="9" fillId="0" borderId="12" xfId="11" applyFont="1" applyFill="1" applyBorder="1" applyAlignment="1"/>
    <xf numFmtId="41" fontId="9" fillId="0" borderId="15" xfId="11" applyFont="1" applyFill="1" applyBorder="1" applyAlignment="1"/>
    <xf numFmtId="41" fontId="24" fillId="0" borderId="15" xfId="11" applyFont="1" applyFill="1" applyBorder="1" applyAlignment="1"/>
    <xf numFmtId="41" fontId="23" fillId="0" borderId="15" xfId="11" applyFont="1" applyFill="1" applyBorder="1" applyAlignment="1"/>
    <xf numFmtId="0" fontId="10" fillId="0" borderId="14" xfId="9" applyFont="1" applyFill="1" applyBorder="1" applyAlignment="1">
      <alignment horizontal="left" vertical="center" indent="1"/>
    </xf>
    <xf numFmtId="0" fontId="24" fillId="0" borderId="14" xfId="0" applyFont="1" applyBorder="1" applyAlignment="1">
      <alignment horizontal="left" indent="1"/>
    </xf>
    <xf numFmtId="0" fontId="23" fillId="0" borderId="14" xfId="0" applyFont="1" applyBorder="1" applyAlignment="1">
      <alignment horizontal="left" indent="1"/>
    </xf>
    <xf numFmtId="0" fontId="9" fillId="0" borderId="14" xfId="9" applyFont="1" applyFill="1" applyBorder="1" applyAlignment="1">
      <alignment horizontal="left" vertical="center" indent="1"/>
    </xf>
    <xf numFmtId="0" fontId="9" fillId="0" borderId="14" xfId="12" applyFont="1" applyBorder="1" applyAlignment="1">
      <alignment horizontal="left" indent="1"/>
    </xf>
    <xf numFmtId="0" fontId="10" fillId="0" borderId="14" xfId="12" applyFont="1" applyBorder="1" applyAlignment="1">
      <alignment horizontal="left" indent="1"/>
    </xf>
    <xf numFmtId="49" fontId="9" fillId="0" borderId="14" xfId="12" applyNumberFormat="1" applyFont="1" applyFill="1" applyBorder="1" applyAlignment="1">
      <alignment horizontal="center"/>
    </xf>
    <xf numFmtId="0" fontId="10" fillId="0" borderId="14" xfId="12" applyFont="1" applyFill="1" applyBorder="1" applyAlignment="1"/>
    <xf numFmtId="0" fontId="24" fillId="0" borderId="15" xfId="12" applyFont="1" applyBorder="1" applyAlignment="1"/>
    <xf numFmtId="164" fontId="9" fillId="0" borderId="15" xfId="3" applyFont="1" applyBorder="1" applyAlignment="1">
      <alignment horizontal="center"/>
    </xf>
    <xf numFmtId="41" fontId="23" fillId="0" borderId="15" xfId="11" applyFont="1" applyBorder="1" applyAlignment="1">
      <alignment horizontal="center"/>
    </xf>
    <xf numFmtId="164" fontId="9" fillId="0" borderId="15" xfId="3" applyFont="1" applyFill="1" applyBorder="1" applyAlignment="1">
      <alignment horizontal="center"/>
    </xf>
    <xf numFmtId="0" fontId="9" fillId="0" borderId="15" xfId="10" applyFont="1" applyBorder="1" applyAlignment="1">
      <alignment vertical="top" wrapText="1"/>
    </xf>
    <xf numFmtId="0" fontId="27" fillId="0" borderId="15" xfId="12" applyFont="1" applyFill="1" applyBorder="1" applyAlignment="1">
      <alignment horizontal="center"/>
    </xf>
    <xf numFmtId="0" fontId="27" fillId="0" borderId="15" xfId="12" applyFont="1" applyFill="1" applyBorder="1" applyAlignment="1">
      <alignment horizontal="left"/>
    </xf>
    <xf numFmtId="0" fontId="23" fillId="0" borderId="14" xfId="8" applyFont="1" applyFill="1" applyBorder="1" applyAlignment="1"/>
    <xf numFmtId="0" fontId="24" fillId="0" borderId="3" xfId="8" applyFont="1" applyFill="1" applyBorder="1" applyAlignment="1"/>
    <xf numFmtId="49" fontId="23" fillId="0" borderId="3" xfId="8" applyNumberFormat="1" applyFont="1" applyFill="1" applyBorder="1" applyAlignment="1">
      <alignment horizontal="center"/>
    </xf>
    <xf numFmtId="0" fontId="23" fillId="0" borderId="3" xfId="8" applyFont="1" applyBorder="1" applyAlignment="1">
      <alignment vertical="center"/>
    </xf>
    <xf numFmtId="0" fontId="23" fillId="0" borderId="3" xfId="8" quotePrefix="1" applyFont="1" applyBorder="1" applyAlignment="1">
      <alignment vertical="center"/>
    </xf>
    <xf numFmtId="49" fontId="23" fillId="0" borderId="3" xfId="8" quotePrefix="1" applyNumberFormat="1" applyFont="1" applyFill="1" applyBorder="1" applyAlignment="1">
      <alignment horizontal="center"/>
    </xf>
    <xf numFmtId="0" fontId="24" fillId="0" borderId="3" xfId="8" applyFont="1" applyFill="1" applyBorder="1" applyAlignment="1">
      <alignment horizontal="left" indent="1"/>
    </xf>
    <xf numFmtId="0" fontId="23" fillId="0" borderId="3" xfId="8" applyFont="1" applyBorder="1" applyAlignment="1">
      <alignment horizontal="left" vertical="center" indent="3"/>
    </xf>
    <xf numFmtId="0" fontId="23" fillId="0" borderId="3" xfId="8" applyFont="1" applyBorder="1" applyAlignment="1">
      <alignment horizontal="left" indent="2"/>
    </xf>
    <xf numFmtId="0" fontId="24" fillId="0" borderId="3" xfId="8" applyFont="1" applyFill="1" applyBorder="1" applyAlignment="1">
      <alignment horizontal="left" vertical="center"/>
    </xf>
    <xf numFmtId="0" fontId="23" fillId="0" borderId="3" xfId="8" applyFont="1" applyFill="1" applyBorder="1" applyAlignment="1">
      <alignment horizontal="left" vertical="center"/>
    </xf>
    <xf numFmtId="0" fontId="23" fillId="0" borderId="3" xfId="8" quotePrefix="1" applyFont="1" applyFill="1" applyBorder="1" applyAlignment="1">
      <alignment horizontal="left" indent="3"/>
    </xf>
    <xf numFmtId="0" fontId="23" fillId="0" borderId="0" xfId="8" applyFont="1" applyFill="1" applyBorder="1" applyAlignment="1">
      <alignment horizontal="left" indent="1"/>
    </xf>
    <xf numFmtId="0" fontId="23" fillId="0" borderId="0" xfId="8" applyFont="1" applyBorder="1" applyAlignment="1">
      <alignment horizontal="left" vertical="center"/>
    </xf>
    <xf numFmtId="0" fontId="23" fillId="0" borderId="14" xfId="8" applyFont="1" applyFill="1" applyBorder="1" applyAlignment="1">
      <alignment horizontal="left" indent="1"/>
    </xf>
    <xf numFmtId="3" fontId="24" fillId="0" borderId="15" xfId="8" applyNumberFormat="1" applyFont="1" applyFill="1" applyBorder="1" applyAlignment="1"/>
    <xf numFmtId="3" fontId="23" fillId="0" borderId="15" xfId="8" applyNumberFormat="1" applyFont="1" applyFill="1" applyBorder="1" applyAlignment="1"/>
    <xf numFmtId="0" fontId="24" fillId="0" borderId="15" xfId="8" applyFont="1" applyFill="1" applyBorder="1" applyAlignment="1">
      <alignment horizontal="center"/>
    </xf>
    <xf numFmtId="164" fontId="24" fillId="0" borderId="15" xfId="3" applyFont="1" applyFill="1" applyBorder="1" applyAlignment="1"/>
    <xf numFmtId="164" fontId="23" fillId="0" borderId="15" xfId="3" applyFont="1" applyFill="1" applyBorder="1" applyAlignment="1">
      <alignment horizontal="right" indent="1"/>
    </xf>
    <xf numFmtId="165" fontId="24" fillId="0" borderId="15" xfId="1" applyFont="1" applyFill="1" applyBorder="1" applyAlignment="1"/>
    <xf numFmtId="0" fontId="23" fillId="0" borderId="3" xfId="8" applyFont="1" applyFill="1" applyBorder="1" applyAlignment="1">
      <alignment horizontal="center"/>
    </xf>
    <xf numFmtId="49" fontId="25" fillId="0" borderId="0" xfId="8" applyNumberFormat="1" applyFont="1" applyFill="1" applyBorder="1" applyAlignment="1">
      <alignment horizontal="left"/>
    </xf>
    <xf numFmtId="0" fontId="23" fillId="0" borderId="3" xfId="8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23" fillId="0" borderId="0" xfId="8" applyFont="1" applyFill="1" applyBorder="1" applyAlignment="1">
      <alignment horizontal="left" vertical="center"/>
    </xf>
    <xf numFmtId="0" fontId="23" fillId="0" borderId="15" xfId="8" applyFont="1" applyBorder="1" applyAlignment="1">
      <alignment horizontal="center" vertical="center"/>
    </xf>
    <xf numFmtId="164" fontId="23" fillId="0" borderId="15" xfId="3" applyFont="1" applyBorder="1" applyAlignment="1">
      <alignment vertical="center"/>
    </xf>
    <xf numFmtId="0" fontId="23" fillId="0" borderId="3" xfId="0" applyFont="1" applyBorder="1" applyAlignment="1">
      <alignment horizontal="center"/>
    </xf>
    <xf numFmtId="164" fontId="23" fillId="0" borderId="15" xfId="3" applyFont="1" applyBorder="1" applyAlignment="1">
      <alignment horizontal="right" vertical="center"/>
    </xf>
    <xf numFmtId="3" fontId="25" fillId="0" borderId="9" xfId="8" applyNumberFormat="1" applyFont="1" applyFill="1" applyBorder="1" applyAlignment="1">
      <alignment horizontal="center"/>
    </xf>
    <xf numFmtId="9" fontId="25" fillId="0" borderId="9" xfId="8" applyNumberFormat="1" applyFont="1" applyFill="1" applyBorder="1" applyAlignment="1">
      <alignment horizontal="center"/>
    </xf>
    <xf numFmtId="10" fontId="25" fillId="0" borderId="9" xfId="8" applyNumberFormat="1" applyFont="1" applyFill="1" applyBorder="1" applyAlignment="1">
      <alignment horizontal="center" vertical="top"/>
    </xf>
    <xf numFmtId="0" fontId="25" fillId="0" borderId="12" xfId="8" applyFont="1" applyFill="1" applyBorder="1" applyAlignment="1">
      <alignment horizontal="center" vertical="top"/>
    </xf>
    <xf numFmtId="0" fontId="25" fillId="0" borderId="7" xfId="8" applyFont="1" applyFill="1" applyBorder="1" applyAlignment="1">
      <alignment horizontal="left" vertical="top" indent="1"/>
    </xf>
    <xf numFmtId="0" fontId="25" fillId="0" borderId="7" xfId="8" applyFont="1" applyFill="1" applyBorder="1" applyAlignment="1">
      <alignment horizontal="left" indent="1"/>
    </xf>
    <xf numFmtId="0" fontId="25" fillId="0" borderId="7" xfId="8" applyFont="1" applyFill="1" applyBorder="1" applyAlignment="1"/>
    <xf numFmtId="0" fontId="24" fillId="0" borderId="0" xfId="8" applyFont="1" applyFill="1" applyBorder="1" applyAlignment="1">
      <alignment horizontal="left"/>
    </xf>
    <xf numFmtId="0" fontId="24" fillId="0" borderId="0" xfId="8" applyFont="1" applyFill="1" applyBorder="1" applyAlignment="1">
      <alignment horizontal="left" indent="1"/>
    </xf>
    <xf numFmtId="0" fontId="5" fillId="0" borderId="7" xfId="8" applyFont="1" applyFill="1" applyBorder="1" applyAlignment="1">
      <alignment vertical="top"/>
    </xf>
    <xf numFmtId="0" fontId="5" fillId="0" borderId="8" xfId="8" applyFont="1" applyFill="1" applyBorder="1" applyAlignment="1">
      <alignment vertical="top"/>
    </xf>
    <xf numFmtId="0" fontId="5" fillId="0" borderId="10" xfId="8" applyFont="1" applyFill="1" applyBorder="1" applyAlignment="1">
      <alignment vertical="top"/>
    </xf>
    <xf numFmtId="0" fontId="5" fillId="0" borderId="3" xfId="8" applyFont="1" applyFill="1" applyBorder="1" applyAlignment="1"/>
    <xf numFmtId="0" fontId="0" fillId="0" borderId="8" xfId="0" applyBorder="1" applyAlignment="1"/>
    <xf numFmtId="9" fontId="25" fillId="0" borderId="9" xfId="8" applyNumberFormat="1" applyFont="1" applyFill="1" applyBorder="1" applyAlignment="1">
      <alignment horizontal="center" vertical="top"/>
    </xf>
    <xf numFmtId="0" fontId="25" fillId="0" borderId="9" xfId="8" applyFont="1" applyFill="1" applyBorder="1" applyAlignment="1">
      <alignment horizontal="center"/>
    </xf>
    <xf numFmtId="0" fontId="25" fillId="0" borderId="10" xfId="8" applyFont="1" applyFill="1" applyBorder="1" applyAlignment="1"/>
    <xf numFmtId="0" fontId="23" fillId="0" borderId="3" xfId="8" quotePrefix="1" applyFont="1" applyFill="1" applyBorder="1" applyAlignment="1"/>
    <xf numFmtId="0" fontId="24" fillId="0" borderId="3" xfId="8" applyFont="1" applyBorder="1" applyAlignment="1">
      <alignment vertical="center"/>
    </xf>
    <xf numFmtId="0" fontId="23" fillId="0" borderId="3" xfId="0" quotePrefix="1" applyFont="1" applyBorder="1" applyAlignment="1">
      <alignment horizontal="left" indent="3"/>
    </xf>
    <xf numFmtId="0" fontId="23" fillId="0" borderId="3" xfId="8" applyFont="1" applyFill="1" applyBorder="1" applyAlignment="1">
      <alignment horizontal="left" indent="2"/>
    </xf>
    <xf numFmtId="0" fontId="23" fillId="0" borderId="3" xfId="8" applyFont="1" applyBorder="1" applyAlignment="1">
      <alignment horizontal="left" vertical="center" indent="2"/>
    </xf>
    <xf numFmtId="0" fontId="23" fillId="0" borderId="3" xfId="8" quotePrefix="1" applyFont="1" applyFill="1" applyBorder="1" applyAlignment="1">
      <alignment horizontal="left" indent="2"/>
    </xf>
    <xf numFmtId="0" fontId="23" fillId="0" borderId="3" xfId="8" quotePrefix="1" applyFont="1" applyBorder="1" applyAlignment="1">
      <alignment horizontal="left" vertical="center" indent="2"/>
    </xf>
    <xf numFmtId="0" fontId="23" fillId="0" borderId="3" xfId="8" applyFont="1" applyBorder="1" applyAlignment="1">
      <alignment horizontal="left" vertical="center" indent="4"/>
    </xf>
    <xf numFmtId="0" fontId="24" fillId="0" borderId="3" xfId="8" applyFont="1" applyBorder="1" applyAlignment="1">
      <alignment horizontal="left" vertical="center"/>
    </xf>
    <xf numFmtId="0" fontId="23" fillId="0" borderId="0" xfId="0" applyFont="1" applyBorder="1" applyAlignment="1">
      <alignment horizontal="left" indent="1"/>
    </xf>
    <xf numFmtId="0" fontId="23" fillId="0" borderId="3" xfId="3" applyNumberFormat="1" applyFont="1" applyBorder="1" applyAlignment="1">
      <alignment horizontal="center" vertical="center"/>
    </xf>
    <xf numFmtId="164" fontId="23" fillId="0" borderId="15" xfId="3" applyNumberFormat="1" applyFont="1" applyBorder="1" applyAlignment="1"/>
    <xf numFmtId="0" fontId="23" fillId="0" borderId="3" xfId="8" applyFont="1" applyBorder="1" applyAlignment="1">
      <alignment horizontal="center" vertical="center"/>
    </xf>
    <xf numFmtId="164" fontId="23" fillId="0" borderId="15" xfId="3" applyFont="1" applyBorder="1" applyAlignment="1">
      <alignment horizontal="center" vertical="center"/>
    </xf>
    <xf numFmtId="0" fontId="24" fillId="0" borderId="3" xfId="8" applyFont="1" applyFill="1" applyBorder="1" applyAlignment="1">
      <alignment horizontal="center"/>
    </xf>
    <xf numFmtId="0" fontId="23" fillId="0" borderId="15" xfId="8" applyFont="1" applyBorder="1" applyAlignment="1">
      <alignment vertical="center"/>
    </xf>
    <xf numFmtId="0" fontId="24" fillId="0" borderId="15" xfId="8" applyFont="1" applyBorder="1" applyAlignment="1">
      <alignment horizontal="center" vertical="center"/>
    </xf>
    <xf numFmtId="164" fontId="24" fillId="0" borderId="15" xfId="3" applyFont="1" applyBorder="1" applyAlignment="1">
      <alignment vertical="center"/>
    </xf>
    <xf numFmtId="3" fontId="0" fillId="0" borderId="0" xfId="0" applyNumberFormat="1" applyAlignment="1"/>
    <xf numFmtId="41" fontId="0" fillId="0" borderId="0" xfId="0" applyNumberFormat="1" applyAlignment="1"/>
    <xf numFmtId="0" fontId="15" fillId="0" borderId="7" xfId="9" applyFont="1" applyFill="1" applyBorder="1" applyAlignment="1">
      <alignment horizontal="center"/>
    </xf>
    <xf numFmtId="0" fontId="9" fillId="0" borderId="3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166" fontId="9" fillId="0" borderId="0" xfId="8" applyNumberFormat="1" applyFont="1" applyFill="1" applyBorder="1" applyAlignment="1">
      <alignment horizontal="center"/>
    </xf>
    <xf numFmtId="1" fontId="8" fillId="0" borderId="7" xfId="8" applyNumberFormat="1" applyFont="1" applyFill="1" applyBorder="1" applyAlignment="1">
      <alignment horizontal="center"/>
    </xf>
    <xf numFmtId="1" fontId="8" fillId="0" borderId="9" xfId="8" applyNumberFormat="1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vertical="top" wrapText="1"/>
    </xf>
    <xf numFmtId="0" fontId="5" fillId="0" borderId="14" xfId="8" applyFont="1" applyFill="1" applyBorder="1" applyAlignment="1">
      <alignment horizontal="left" vertical="top" wrapText="1"/>
    </xf>
    <xf numFmtId="0" fontId="23" fillId="0" borderId="3" xfId="12" applyFont="1" applyFill="1" applyBorder="1" applyAlignment="1">
      <alignment horizontal="left" indent="1"/>
    </xf>
    <xf numFmtId="0" fontId="23" fillId="0" borderId="3" xfId="12" quotePrefix="1" applyFont="1" applyFill="1" applyBorder="1" applyAlignment="1">
      <alignment horizontal="left" indent="1"/>
    </xf>
    <xf numFmtId="0" fontId="23" fillId="0" borderId="3" xfId="12" applyFont="1" applyFill="1" applyBorder="1" applyAlignment="1">
      <alignment horizontal="left" indent="3"/>
    </xf>
    <xf numFmtId="0" fontId="9" fillId="0" borderId="0" xfId="12" quotePrefix="1" applyFont="1" applyBorder="1" applyAlignment="1">
      <alignment horizontal="left" indent="2"/>
    </xf>
    <xf numFmtId="0" fontId="9" fillId="0" borderId="0" xfId="12" applyFont="1" applyBorder="1" applyAlignment="1">
      <alignment horizontal="left" indent="2"/>
    </xf>
    <xf numFmtId="49" fontId="23" fillId="0" borderId="3" xfId="12" applyNumberFormat="1" applyFont="1" applyFill="1" applyBorder="1" applyAlignment="1">
      <alignment horizontal="left"/>
    </xf>
    <xf numFmtId="49" fontId="23" fillId="0" borderId="14" xfId="12" applyNumberFormat="1" applyFont="1" applyFill="1" applyBorder="1" applyAlignment="1">
      <alignment horizontal="left"/>
    </xf>
    <xf numFmtId="0" fontId="9" fillId="0" borderId="0" xfId="12" quotePrefix="1" applyFont="1" applyFill="1" applyBorder="1" applyAlignment="1">
      <alignment horizontal="left" indent="1"/>
    </xf>
    <xf numFmtId="0" fontId="1" fillId="0" borderId="0" xfId="13"/>
    <xf numFmtId="0" fontId="2" fillId="0" borderId="0" xfId="8" applyFont="1" applyFill="1" applyBorder="1" applyAlignment="1">
      <alignment horizontal="center"/>
    </xf>
    <xf numFmtId="164" fontId="2" fillId="0" borderId="0" xfId="3" applyFont="1" applyFill="1" applyBorder="1" applyAlignment="1"/>
    <xf numFmtId="0" fontId="6" fillId="0" borderId="3" xfId="13" applyFont="1" applyBorder="1" applyAlignment="1"/>
    <xf numFmtId="0" fontId="6" fillId="0" borderId="0" xfId="13" applyFont="1" applyBorder="1" applyAlignment="1"/>
    <xf numFmtId="0" fontId="6" fillId="0" borderId="2" xfId="13" applyFont="1" applyBorder="1" applyAlignment="1"/>
    <xf numFmtId="0" fontId="10" fillId="0" borderId="0" xfId="8" applyFont="1" applyFill="1" applyBorder="1" applyAlignment="1">
      <alignment horizontal="left"/>
    </xf>
    <xf numFmtId="0" fontId="9" fillId="0" borderId="0" xfId="8" applyFont="1" applyFill="1" applyBorder="1" applyAlignment="1">
      <alignment horizontal="left" indent="1"/>
    </xf>
    <xf numFmtId="0" fontId="28" fillId="0" borderId="14" xfId="8" applyFont="1" applyFill="1" applyBorder="1" applyAlignment="1">
      <alignment horizontal="left"/>
    </xf>
    <xf numFmtId="3" fontId="10" fillId="0" borderId="15" xfId="8" applyNumberFormat="1" applyFont="1" applyFill="1" applyBorder="1" applyAlignment="1"/>
    <xf numFmtId="3" fontId="9" fillId="0" borderId="15" xfId="8" applyNumberFormat="1" applyFont="1" applyFill="1" applyBorder="1" applyAlignment="1"/>
    <xf numFmtId="0" fontId="9" fillId="0" borderId="0" xfId="8" applyFont="1" applyFill="1" applyBorder="1" applyAlignment="1">
      <alignment horizontal="left"/>
    </xf>
    <xf numFmtId="164" fontId="9" fillId="0" borderId="15" xfId="3" applyFont="1" applyFill="1" applyBorder="1" applyAlignment="1">
      <alignment horizontal="right" indent="1"/>
    </xf>
    <xf numFmtId="164" fontId="10" fillId="0" borderId="15" xfId="3" applyFont="1" applyFill="1" applyBorder="1" applyAlignment="1"/>
    <xf numFmtId="0" fontId="9" fillId="0" borderId="3" xfId="8" quotePrefix="1" applyFont="1" applyFill="1" applyBorder="1" applyAlignment="1">
      <alignment horizontal="left" indent="1"/>
    </xf>
    <xf numFmtId="164" fontId="9" fillId="0" borderId="3" xfId="3" applyFont="1" applyFill="1" applyBorder="1" applyAlignment="1">
      <alignment horizontal="center"/>
    </xf>
    <xf numFmtId="164" fontId="9" fillId="3" borderId="15" xfId="3" applyNumberFormat="1" applyFont="1" applyFill="1" applyBorder="1" applyAlignment="1"/>
    <xf numFmtId="3" fontId="1" fillId="0" borderId="0" xfId="13" applyNumberFormat="1"/>
    <xf numFmtId="49" fontId="9" fillId="0" borderId="3" xfId="8" applyNumberFormat="1" applyFont="1" applyFill="1" applyBorder="1" applyAlignment="1">
      <alignment horizontal="center"/>
    </xf>
    <xf numFmtId="49" fontId="9" fillId="0" borderId="14" xfId="8" applyNumberFormat="1" applyFont="1" applyFill="1" applyBorder="1" applyAlignment="1">
      <alignment horizontal="center"/>
    </xf>
    <xf numFmtId="49" fontId="9" fillId="0" borderId="2" xfId="8" applyNumberFormat="1" applyFont="1" applyFill="1" applyBorder="1" applyAlignment="1">
      <alignment horizontal="center"/>
    </xf>
    <xf numFmtId="49" fontId="9" fillId="0" borderId="16" xfId="8" applyNumberFormat="1" applyFont="1" applyFill="1" applyBorder="1" applyAlignment="1">
      <alignment horizontal="center"/>
    </xf>
    <xf numFmtId="0" fontId="9" fillId="0" borderId="2" xfId="8" quotePrefix="1" applyFont="1" applyFill="1" applyBorder="1" applyAlignment="1">
      <alignment horizontal="left" indent="1"/>
    </xf>
    <xf numFmtId="0" fontId="28" fillId="0" borderId="16" xfId="8" applyFont="1" applyFill="1" applyBorder="1" applyAlignment="1">
      <alignment horizontal="left"/>
    </xf>
    <xf numFmtId="164" fontId="9" fillId="0" borderId="2" xfId="3" applyFont="1" applyFill="1" applyBorder="1" applyAlignment="1">
      <alignment horizontal="center"/>
    </xf>
    <xf numFmtId="164" fontId="9" fillId="0" borderId="20" xfId="3" applyNumberFormat="1" applyFont="1" applyFill="1" applyBorder="1" applyAlignment="1"/>
    <xf numFmtId="49" fontId="9" fillId="0" borderId="3" xfId="8" applyNumberFormat="1" applyFont="1" applyFill="1" applyBorder="1" applyAlignment="1">
      <alignment horizontal="left"/>
    </xf>
    <xf numFmtId="49" fontId="9" fillId="0" borderId="14" xfId="8" applyNumberFormat="1" applyFont="1" applyFill="1" applyBorder="1" applyAlignment="1">
      <alignment horizontal="left"/>
    </xf>
    <xf numFmtId="0" fontId="9" fillId="0" borderId="3" xfId="8" quotePrefix="1" applyFont="1" applyFill="1" applyBorder="1" applyAlignment="1">
      <alignment horizontal="left" indent="2"/>
    </xf>
    <xf numFmtId="0" fontId="9" fillId="0" borderId="14" xfId="8" applyFont="1" applyFill="1" applyBorder="1" applyAlignment="1">
      <alignment horizontal="left"/>
    </xf>
    <xf numFmtId="0" fontId="9" fillId="0" borderId="3" xfId="8" applyFont="1" applyBorder="1" applyAlignment="1"/>
    <xf numFmtId="0" fontId="9" fillId="0" borderId="3" xfId="8" applyFont="1" applyFill="1" applyBorder="1" applyAlignment="1">
      <alignment horizontal="left"/>
    </xf>
    <xf numFmtId="0" fontId="9" fillId="0" borderId="3" xfId="8" applyFont="1" applyFill="1" applyBorder="1" applyAlignment="1">
      <alignment horizontal="center" vertical="center"/>
    </xf>
    <xf numFmtId="0" fontId="9" fillId="0" borderId="15" xfId="8" applyFont="1" applyFill="1" applyBorder="1" applyAlignment="1">
      <alignment vertical="center"/>
    </xf>
    <xf numFmtId="164" fontId="9" fillId="0" borderId="15" xfId="3" applyFont="1" applyFill="1" applyBorder="1" applyAlignment="1">
      <alignment horizontal="right" vertical="center"/>
    </xf>
    <xf numFmtId="164" fontId="9" fillId="0" borderId="15" xfId="3" applyFont="1" applyFill="1" applyBorder="1" applyAlignment="1">
      <alignment vertical="center"/>
    </xf>
    <xf numFmtId="0" fontId="9" fillId="0" borderId="3" xfId="8" quotePrefix="1" applyFont="1" applyBorder="1" applyAlignment="1"/>
    <xf numFmtId="0" fontId="9" fillId="0" borderId="2" xfId="8" applyFont="1" applyFill="1" applyBorder="1" applyAlignment="1">
      <alignment horizontal="left" indent="1"/>
    </xf>
    <xf numFmtId="0" fontId="9" fillId="0" borderId="4" xfId="8" applyFont="1" applyFill="1" applyBorder="1" applyAlignment="1">
      <alignment horizontal="left"/>
    </xf>
    <xf numFmtId="164" fontId="9" fillId="0" borderId="20" xfId="3" applyFont="1" applyFill="1" applyBorder="1" applyAlignment="1">
      <alignment horizontal="right" indent="1"/>
    </xf>
    <xf numFmtId="0" fontId="9" fillId="0" borderId="11" xfId="8" applyFont="1" applyFill="1" applyBorder="1" applyAlignment="1">
      <alignment horizontal="left" indent="1"/>
    </xf>
    <xf numFmtId="0" fontId="28" fillId="0" borderId="13" xfId="8" applyFont="1" applyFill="1" applyBorder="1" applyAlignment="1">
      <alignment horizontal="left"/>
    </xf>
    <xf numFmtId="0" fontId="10" fillId="0" borderId="0" xfId="8" applyFont="1" applyFill="1" applyBorder="1" applyAlignment="1"/>
    <xf numFmtId="0" fontId="9" fillId="0" borderId="3" xfId="8" quotePrefix="1" applyFont="1" applyBorder="1" applyAlignment="1">
      <alignment horizontal="left" indent="1"/>
    </xf>
    <xf numFmtId="0" fontId="9" fillId="0" borderId="3" xfId="10" applyFont="1" applyBorder="1" applyAlignment="1">
      <alignment horizontal="left" indent="1"/>
    </xf>
    <xf numFmtId="49" fontId="9" fillId="0" borderId="3" xfId="8" applyNumberFormat="1" applyFont="1" applyFill="1" applyBorder="1" applyAlignment="1">
      <alignment horizontal="left" vertical="top"/>
    </xf>
    <xf numFmtId="49" fontId="9" fillId="0" borderId="14" xfId="8" applyNumberFormat="1" applyFont="1" applyFill="1" applyBorder="1" applyAlignment="1">
      <alignment horizontal="left" vertical="top"/>
    </xf>
    <xf numFmtId="0" fontId="9" fillId="0" borderId="15" xfId="8" applyFont="1" applyFill="1" applyBorder="1" applyAlignment="1">
      <alignment horizontal="center" vertical="top"/>
    </xf>
    <xf numFmtId="164" fontId="9" fillId="0" borderId="15" xfId="3" applyFont="1" applyFill="1" applyBorder="1" applyAlignment="1">
      <alignment vertical="top"/>
    </xf>
    <xf numFmtId="0" fontId="9" fillId="0" borderId="3" xfId="10" quotePrefix="1" applyFont="1" applyBorder="1" applyAlignment="1">
      <alignment horizontal="left" indent="1"/>
    </xf>
    <xf numFmtId="0" fontId="10" fillId="0" borderId="3" xfId="10" applyFont="1" applyBorder="1" applyAlignment="1">
      <alignment horizontal="left" indent="1"/>
    </xf>
    <xf numFmtId="0" fontId="9" fillId="0" borderId="0" xfId="14" applyNumberFormat="1" applyFont="1" applyFill="1" applyBorder="1" applyAlignment="1">
      <alignment horizontal="left"/>
    </xf>
    <xf numFmtId="49" fontId="9" fillId="0" borderId="3" xfId="8" applyNumberFormat="1" applyFont="1" applyFill="1" applyBorder="1" applyAlignment="1">
      <alignment horizontal="center" vertical="top"/>
    </xf>
    <xf numFmtId="49" fontId="9" fillId="0" borderId="14" xfId="8" applyNumberFormat="1" applyFont="1" applyFill="1" applyBorder="1" applyAlignment="1">
      <alignment horizontal="center" vertical="top"/>
    </xf>
    <xf numFmtId="0" fontId="9" fillId="0" borderId="3" xfId="10" applyFont="1" applyBorder="1" applyAlignment="1">
      <alignment horizontal="left" vertical="top" indent="1"/>
    </xf>
    <xf numFmtId="0" fontId="9" fillId="0" borderId="0" xfId="8" applyFont="1" applyFill="1" applyBorder="1" applyAlignment="1">
      <alignment horizontal="left" vertical="top"/>
    </xf>
    <xf numFmtId="0" fontId="28" fillId="0" borderId="14" xfId="8" applyFont="1" applyFill="1" applyBorder="1" applyAlignment="1">
      <alignment horizontal="left" vertical="top"/>
    </xf>
    <xf numFmtId="164" fontId="9" fillId="0" borderId="3" xfId="3" applyFont="1" applyFill="1" applyBorder="1" applyAlignment="1">
      <alignment horizontal="center" vertical="top"/>
    </xf>
    <xf numFmtId="0" fontId="9" fillId="0" borderId="15" xfId="8" applyFont="1" applyFill="1" applyBorder="1" applyAlignment="1">
      <alignment vertical="top"/>
    </xf>
    <xf numFmtId="164" fontId="9" fillId="0" borderId="15" xfId="3" applyFont="1" applyFill="1" applyBorder="1" applyAlignment="1">
      <alignment horizontal="right" vertical="top"/>
    </xf>
    <xf numFmtId="0" fontId="9" fillId="0" borderId="3" xfId="8" applyFont="1" applyBorder="1" applyAlignment="1">
      <alignment horizontal="left" indent="1"/>
    </xf>
    <xf numFmtId="0" fontId="9" fillId="0" borderId="0" xfId="8" applyFont="1" applyBorder="1" applyAlignment="1">
      <alignment horizontal="left" indent="1"/>
    </xf>
    <xf numFmtId="0" fontId="9" fillId="0" borderId="3" xfId="8" applyFont="1" applyBorder="1" applyAlignment="1">
      <alignment horizontal="left" indent="3"/>
    </xf>
    <xf numFmtId="0" fontId="9" fillId="0" borderId="0" xfId="8" applyFont="1" applyBorder="1" applyAlignment="1">
      <alignment horizontal="left"/>
    </xf>
    <xf numFmtId="0" fontId="9" fillId="0" borderId="0" xfId="8" applyFont="1" applyBorder="1" applyAlignment="1">
      <alignment horizontal="center"/>
    </xf>
    <xf numFmtId="0" fontId="9" fillId="0" borderId="3" xfId="8" applyFont="1" applyFill="1" applyBorder="1" applyAlignment="1">
      <alignment horizontal="left" indent="3"/>
    </xf>
    <xf numFmtId="164" fontId="9" fillId="0" borderId="3" xfId="3" applyFont="1" applyFill="1" applyBorder="1" applyAlignment="1"/>
    <xf numFmtId="0" fontId="9" fillId="0" borderId="2" xfId="8" applyFont="1" applyBorder="1" applyAlignment="1">
      <alignment horizontal="left" indent="3"/>
    </xf>
    <xf numFmtId="0" fontId="9" fillId="0" borderId="4" xfId="8" applyFont="1" applyBorder="1" applyAlignment="1">
      <alignment horizontal="left"/>
    </xf>
    <xf numFmtId="0" fontId="19" fillId="0" borderId="4" xfId="13" applyFont="1" applyBorder="1" applyAlignment="1">
      <alignment horizontal="center"/>
    </xf>
    <xf numFmtId="0" fontId="29" fillId="0" borderId="9" xfId="8" applyFont="1" applyFill="1" applyBorder="1" applyAlignment="1">
      <alignment horizontal="center"/>
    </xf>
    <xf numFmtId="164" fontId="9" fillId="0" borderId="14" xfId="3" applyFont="1" applyFill="1" applyBorder="1" applyAlignment="1"/>
    <xf numFmtId="0" fontId="9" fillId="0" borderId="2" xfId="8" applyFont="1" applyFill="1" applyBorder="1" applyAlignment="1">
      <alignment horizontal="left"/>
    </xf>
    <xf numFmtId="0" fontId="9" fillId="0" borderId="16" xfId="8" applyFont="1" applyFill="1" applyBorder="1" applyAlignment="1">
      <alignment horizontal="left"/>
    </xf>
    <xf numFmtId="0" fontId="9" fillId="0" borderId="2" xfId="8" quotePrefix="1" applyFont="1" applyBorder="1" applyAlignment="1">
      <alignment horizontal="left" indent="1"/>
    </xf>
    <xf numFmtId="0" fontId="23" fillId="0" borderId="3" xfId="8" applyFont="1" applyBorder="1" applyAlignment="1">
      <alignment horizontal="right" vertical="center"/>
    </xf>
    <xf numFmtId="164" fontId="23" fillId="0" borderId="3" xfId="3" applyFont="1" applyFill="1" applyBorder="1" applyAlignment="1">
      <alignment horizontal="right"/>
    </xf>
    <xf numFmtId="0" fontId="23" fillId="0" borderId="15" xfId="8" applyFont="1" applyBorder="1" applyAlignment="1">
      <alignment horizontal="right" vertical="center"/>
    </xf>
    <xf numFmtId="41" fontId="9" fillId="0" borderId="20" xfId="11" applyFont="1" applyFill="1" applyBorder="1" applyAlignment="1">
      <alignment horizontal="center"/>
    </xf>
    <xf numFmtId="41" fontId="10" fillId="0" borderId="9" xfId="11" applyFont="1" applyFill="1" applyBorder="1" applyAlignment="1"/>
    <xf numFmtId="49" fontId="23" fillId="0" borderId="2" xfId="8" applyNumberFormat="1" applyFont="1" applyFill="1" applyBorder="1" applyAlignment="1">
      <alignment horizontal="center"/>
    </xf>
    <xf numFmtId="0" fontId="10" fillId="0" borderId="16" xfId="8" applyFont="1" applyFill="1" applyBorder="1" applyAlignment="1"/>
    <xf numFmtId="164" fontId="23" fillId="0" borderId="20" xfId="3" applyFont="1" applyFill="1" applyBorder="1" applyAlignment="1"/>
    <xf numFmtId="0" fontId="23" fillId="0" borderId="2" xfId="8" applyFont="1" applyFill="1" applyBorder="1" applyAlignment="1">
      <alignment horizontal="left" indent="1"/>
    </xf>
    <xf numFmtId="0" fontId="23" fillId="0" borderId="4" xfId="8" applyFont="1" applyFill="1" applyBorder="1" applyAlignment="1">
      <alignment horizontal="left"/>
    </xf>
    <xf numFmtId="0" fontId="23" fillId="0" borderId="4" xfId="8" applyFont="1" applyFill="1" applyBorder="1" applyAlignment="1">
      <alignment horizontal="left" indent="1"/>
    </xf>
    <xf numFmtId="164" fontId="23" fillId="0" borderId="2" xfId="3" applyFont="1" applyFill="1" applyBorder="1" applyAlignment="1">
      <alignment horizontal="center"/>
    </xf>
    <xf numFmtId="0" fontId="23" fillId="0" borderId="20" xfId="8" applyFont="1" applyFill="1" applyBorder="1" applyAlignment="1"/>
    <xf numFmtId="164" fontId="23" fillId="0" borderId="20" xfId="3" applyFont="1" applyFill="1" applyBorder="1" applyAlignment="1">
      <alignment horizontal="right" indent="1"/>
    </xf>
    <xf numFmtId="41" fontId="23" fillId="0" borderId="20" xfId="11" applyFont="1" applyFill="1" applyBorder="1" applyAlignment="1"/>
    <xf numFmtId="49" fontId="23" fillId="0" borderId="1" xfId="8" quotePrefix="1" applyNumberFormat="1" applyFont="1" applyFill="1" applyBorder="1" applyAlignment="1">
      <alignment horizontal="center"/>
    </xf>
    <xf numFmtId="0" fontId="23" fillId="0" borderId="1" xfId="8" applyFont="1" applyFill="1" applyBorder="1" applyAlignment="1">
      <alignment horizontal="left" indent="1"/>
    </xf>
    <xf numFmtId="0" fontId="23" fillId="0" borderId="11" xfId="8" applyFont="1" applyFill="1" applyBorder="1" applyAlignment="1">
      <alignment horizontal="left" indent="1"/>
    </xf>
    <xf numFmtId="0" fontId="23" fillId="0" borderId="12" xfId="8" applyFont="1" applyFill="1" applyBorder="1" applyAlignment="1">
      <alignment horizontal="center"/>
    </xf>
    <xf numFmtId="164" fontId="23" fillId="0" borderId="12" xfId="3" applyFont="1" applyFill="1" applyBorder="1" applyAlignment="1"/>
    <xf numFmtId="41" fontId="23" fillId="0" borderId="12" xfId="11" applyFont="1" applyFill="1" applyBorder="1" applyAlignment="1"/>
    <xf numFmtId="0" fontId="23" fillId="0" borderId="2" xfId="8" quotePrefix="1" applyFont="1" applyBorder="1" applyAlignment="1">
      <alignment vertical="center"/>
    </xf>
    <xf numFmtId="0" fontId="23" fillId="0" borderId="2" xfId="8" applyFont="1" applyBorder="1" applyAlignment="1">
      <alignment horizontal="left" vertical="center" indent="3"/>
    </xf>
    <xf numFmtId="0" fontId="23" fillId="0" borderId="4" xfId="8" applyFont="1" applyBorder="1" applyAlignment="1">
      <alignment horizontal="center" vertical="center"/>
    </xf>
    <xf numFmtId="0" fontId="23" fillId="0" borderId="4" xfId="8" applyFont="1" applyBorder="1" applyAlignment="1">
      <alignment horizontal="left" vertical="center"/>
    </xf>
    <xf numFmtId="0" fontId="23" fillId="0" borderId="1" xfId="8" quotePrefix="1" applyFont="1" applyBorder="1" applyAlignment="1">
      <alignment vertical="center"/>
    </xf>
    <xf numFmtId="0" fontId="23" fillId="0" borderId="1" xfId="8" applyFont="1" applyBorder="1" applyAlignment="1">
      <alignment horizontal="left" vertical="center" indent="3"/>
    </xf>
    <xf numFmtId="0" fontId="23" fillId="0" borderId="11" xfId="8" applyFont="1" applyBorder="1" applyAlignment="1">
      <alignment horizontal="center" vertical="center"/>
    </xf>
    <xf numFmtId="0" fontId="23" fillId="0" borderId="11" xfId="8" applyFont="1" applyBorder="1" applyAlignment="1">
      <alignment horizontal="left" vertical="center"/>
    </xf>
    <xf numFmtId="0" fontId="23" fillId="0" borderId="12" xfId="8" applyFont="1" applyFill="1" applyBorder="1" applyAlignment="1"/>
    <xf numFmtId="0" fontId="23" fillId="0" borderId="15" xfId="8" applyFont="1" applyFill="1" applyBorder="1" applyAlignment="1">
      <alignment horizontal="left"/>
    </xf>
    <xf numFmtId="0" fontId="23" fillId="0" borderId="15" xfId="8" applyFont="1" applyBorder="1" applyAlignment="1">
      <alignment horizontal="left" vertical="center"/>
    </xf>
    <xf numFmtId="0" fontId="9" fillId="0" borderId="15" xfId="8" applyFont="1" applyFill="1" applyBorder="1" applyAlignment="1">
      <alignment horizontal="left"/>
    </xf>
    <xf numFmtId="41" fontId="0" fillId="0" borderId="0" xfId="11" applyFont="1" applyAlignment="1"/>
    <xf numFmtId="0" fontId="23" fillId="0" borderId="15" xfId="0" applyNumberFormat="1" applyFont="1" applyFill="1" applyBorder="1" applyAlignment="1"/>
    <xf numFmtId="170" fontId="23" fillId="0" borderId="3" xfId="1" applyNumberFormat="1" applyFont="1" applyFill="1" applyBorder="1" applyAlignment="1">
      <alignment horizontal="right"/>
    </xf>
    <xf numFmtId="170" fontId="23" fillId="0" borderId="15" xfId="1" applyNumberFormat="1" applyFont="1" applyBorder="1" applyAlignment="1">
      <alignment horizontal="right" vertical="center"/>
    </xf>
    <xf numFmtId="170" fontId="23" fillId="0" borderId="15" xfId="1" applyNumberFormat="1" applyFont="1" applyFill="1" applyBorder="1" applyAlignment="1"/>
    <xf numFmtId="170" fontId="23" fillId="0" borderId="3" xfId="1" applyNumberFormat="1" applyFont="1" applyBorder="1" applyAlignment="1">
      <alignment horizontal="right" vertical="center"/>
    </xf>
    <xf numFmtId="170" fontId="9" fillId="0" borderId="3" xfId="1" applyNumberFormat="1" applyFont="1" applyFill="1" applyBorder="1" applyAlignment="1">
      <alignment horizontal="center"/>
    </xf>
    <xf numFmtId="0" fontId="24" fillId="0" borderId="3" xfId="8" applyFont="1" applyFill="1" applyBorder="1" applyAlignment="1">
      <alignment horizontal="left" vertical="center" indent="1"/>
    </xf>
    <xf numFmtId="0" fontId="23" fillId="0" borderId="3" xfId="8" applyFont="1" applyFill="1" applyBorder="1" applyAlignment="1">
      <alignment horizontal="left" vertical="center" indent="1"/>
    </xf>
    <xf numFmtId="0" fontId="15" fillId="0" borderId="7" xfId="9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166" fontId="9" fillId="0" borderId="0" xfId="8" applyNumberFormat="1" applyFont="1" applyFill="1" applyBorder="1" applyAlignment="1">
      <alignment horizontal="center"/>
    </xf>
    <xf numFmtId="1" fontId="8" fillId="0" borderId="7" xfId="8" applyNumberFormat="1" applyFont="1" applyFill="1" applyBorder="1" applyAlignment="1">
      <alignment horizontal="center"/>
    </xf>
    <xf numFmtId="1" fontId="8" fillId="0" borderId="9" xfId="8" applyNumberFormat="1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/>
    </xf>
    <xf numFmtId="0" fontId="16" fillId="0" borderId="3" xfId="0" applyFont="1" applyBorder="1" applyAlignment="1"/>
    <xf numFmtId="0" fontId="16" fillId="0" borderId="2" xfId="0" applyFont="1" applyBorder="1" applyAlignment="1"/>
    <xf numFmtId="0" fontId="23" fillId="0" borderId="2" xfId="8" quotePrefix="1" applyFont="1" applyFill="1" applyBorder="1" applyAlignment="1">
      <alignment horizontal="left" indent="1"/>
    </xf>
    <xf numFmtId="0" fontId="9" fillId="0" borderId="0" xfId="8" applyFont="1" applyFill="1" applyBorder="1" applyAlignment="1">
      <alignment horizontal="center"/>
    </xf>
    <xf numFmtId="0" fontId="9" fillId="0" borderId="14" xfId="8" applyFont="1" applyFill="1" applyBorder="1" applyAlignment="1">
      <alignment horizontal="center"/>
    </xf>
    <xf numFmtId="0" fontId="9" fillId="0" borderId="16" xfId="8" applyFont="1" applyFill="1" applyBorder="1" applyAlignment="1">
      <alignment horizontal="center"/>
    </xf>
    <xf numFmtId="0" fontId="9" fillId="0" borderId="2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left" vertical="top" wrapText="1"/>
    </xf>
    <xf numFmtId="0" fontId="9" fillId="0" borderId="14" xfId="8" applyFont="1" applyFill="1" applyBorder="1" applyAlignment="1">
      <alignment horizontal="left" vertical="top" wrapText="1"/>
    </xf>
    <xf numFmtId="0" fontId="3" fillId="0" borderId="1" xfId="9" applyFont="1" applyFill="1" applyBorder="1" applyAlignment="1">
      <alignment horizontal="center"/>
    </xf>
    <xf numFmtId="0" fontId="3" fillId="0" borderId="2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0" fontId="3" fillId="0" borderId="14" xfId="9" applyFont="1" applyFill="1" applyBorder="1" applyAlignment="1">
      <alignment horizontal="center"/>
    </xf>
    <xf numFmtId="0" fontId="3" fillId="0" borderId="2" xfId="9" applyFont="1" applyFill="1" applyBorder="1" applyAlignment="1">
      <alignment horizontal="center"/>
    </xf>
    <xf numFmtId="0" fontId="3" fillId="0" borderId="4" xfId="9" applyFont="1" applyFill="1" applyBorder="1" applyAlignment="1">
      <alignment horizontal="center"/>
    </xf>
    <xf numFmtId="0" fontId="3" fillId="0" borderId="16" xfId="9" applyFont="1" applyFill="1" applyBorder="1" applyAlignment="1">
      <alignment horizontal="center"/>
    </xf>
    <xf numFmtId="0" fontId="8" fillId="0" borderId="7" xfId="8" applyFont="1" applyFill="1" applyBorder="1" applyAlignment="1">
      <alignment horizontal="center" vertical="center"/>
    </xf>
    <xf numFmtId="0" fontId="8" fillId="0" borderId="8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wrapText="1"/>
    </xf>
    <xf numFmtId="0" fontId="12" fillId="0" borderId="13" xfId="9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/>
    </xf>
    <xf numFmtId="0" fontId="12" fillId="0" borderId="16" xfId="9" applyFont="1" applyFill="1" applyBorder="1" applyAlignment="1">
      <alignment horizontal="center" vertical="center"/>
    </xf>
    <xf numFmtId="0" fontId="5" fillId="0" borderId="8" xfId="8" applyFont="1" applyFill="1" applyBorder="1" applyAlignment="1">
      <alignment horizontal="center"/>
    </xf>
    <xf numFmtId="0" fontId="5" fillId="0" borderId="10" xfId="8" applyFont="1" applyFill="1" applyBorder="1" applyAlignment="1">
      <alignment horizontal="center"/>
    </xf>
    <xf numFmtId="0" fontId="8" fillId="0" borderId="3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14" xfId="8" applyFont="1" applyFill="1" applyBorder="1" applyAlignment="1">
      <alignment horizontal="center" vertical="center" wrapText="1"/>
    </xf>
    <xf numFmtId="1" fontId="8" fillId="0" borderId="9" xfId="8" applyNumberFormat="1" applyFont="1" applyFill="1" applyBorder="1" applyAlignment="1">
      <alignment horizontal="center" vertical="center"/>
    </xf>
    <xf numFmtId="1" fontId="8" fillId="0" borderId="7" xfId="8" applyNumberFormat="1" applyFont="1" applyFill="1" applyBorder="1" applyAlignment="1">
      <alignment horizontal="center"/>
    </xf>
    <xf numFmtId="1" fontId="8" fillId="0" borderId="8" xfId="8" applyNumberFormat="1" applyFont="1" applyFill="1" applyBorder="1" applyAlignment="1">
      <alignment horizontal="center"/>
    </xf>
    <xf numFmtId="0" fontId="10" fillId="0" borderId="7" xfId="8" applyFont="1" applyFill="1" applyBorder="1" applyAlignment="1">
      <alignment horizontal="right"/>
    </xf>
    <xf numFmtId="0" fontId="10" fillId="0" borderId="8" xfId="8" applyFont="1" applyFill="1" applyBorder="1" applyAlignment="1">
      <alignment horizontal="right"/>
    </xf>
    <xf numFmtId="0" fontId="11" fillId="0" borderId="3" xfId="8" applyFont="1" applyFill="1" applyBorder="1" applyAlignment="1">
      <alignment horizontal="center"/>
    </xf>
    <xf numFmtId="0" fontId="11" fillId="0" borderId="0" xfId="8" applyFont="1" applyFill="1" applyBorder="1" applyAlignment="1">
      <alignment horizontal="center"/>
    </xf>
    <xf numFmtId="0" fontId="11" fillId="0" borderId="14" xfId="8" applyFont="1" applyFill="1" applyBorder="1" applyAlignment="1">
      <alignment horizontal="center"/>
    </xf>
    <xf numFmtId="1" fontId="8" fillId="0" borderId="9" xfId="8" applyNumberFormat="1" applyFont="1" applyFill="1" applyBorder="1" applyAlignment="1">
      <alignment horizontal="center" vertical="center" wrapText="1"/>
    </xf>
    <xf numFmtId="1" fontId="8" fillId="0" borderId="1" xfId="8" applyNumberFormat="1" applyFont="1" applyFill="1" applyBorder="1" applyAlignment="1">
      <alignment horizontal="center" vertical="center"/>
    </xf>
    <xf numFmtId="1" fontId="8" fillId="0" borderId="11" xfId="8" applyNumberFormat="1" applyFont="1" applyFill="1" applyBorder="1" applyAlignment="1">
      <alignment horizontal="center" vertical="center"/>
    </xf>
    <xf numFmtId="1" fontId="8" fillId="0" borderId="2" xfId="8" applyNumberFormat="1" applyFont="1" applyFill="1" applyBorder="1" applyAlignment="1">
      <alignment horizontal="center" vertical="center"/>
    </xf>
    <xf numFmtId="1" fontId="8" fillId="0" borderId="4" xfId="8" applyNumberFormat="1" applyFont="1" applyFill="1" applyBorder="1" applyAlignment="1">
      <alignment horizontal="center" vertical="center"/>
    </xf>
    <xf numFmtId="1" fontId="8" fillId="0" borderId="1" xfId="8" applyNumberFormat="1" applyFont="1" applyFill="1" applyBorder="1" applyAlignment="1">
      <alignment horizontal="center" vertical="center" wrapText="1"/>
    </xf>
    <xf numFmtId="1" fontId="8" fillId="0" borderId="13" xfId="8" applyNumberFormat="1" applyFont="1" applyFill="1" applyBorder="1" applyAlignment="1">
      <alignment horizontal="center" vertical="center" wrapText="1"/>
    </xf>
    <xf numFmtId="1" fontId="8" fillId="0" borderId="2" xfId="8" applyNumberFormat="1" applyFont="1" applyFill="1" applyBorder="1" applyAlignment="1">
      <alignment horizontal="center" vertical="center" wrapText="1"/>
    </xf>
    <xf numFmtId="1" fontId="8" fillId="0" borderId="16" xfId="8" applyNumberFormat="1" applyFont="1" applyFill="1" applyBorder="1" applyAlignment="1">
      <alignment horizontal="center" vertical="center" wrapText="1"/>
    </xf>
    <xf numFmtId="1" fontId="8" fillId="0" borderId="10" xfId="8" applyNumberFormat="1" applyFont="1" applyFill="1" applyBorder="1" applyAlignment="1">
      <alignment horizontal="center"/>
    </xf>
    <xf numFmtId="166" fontId="9" fillId="0" borderId="0" xfId="8" applyNumberFormat="1" applyFont="1" applyFill="1" applyBorder="1" applyAlignment="1">
      <alignment horizontal="center"/>
    </xf>
    <xf numFmtId="0" fontId="15" fillId="0" borderId="7" xfId="9" applyFont="1" applyFill="1" applyBorder="1" applyAlignment="1">
      <alignment horizontal="center"/>
    </xf>
    <xf numFmtId="0" fontId="15" fillId="0" borderId="10" xfId="9" applyFont="1" applyFill="1" applyBorder="1" applyAlignment="1">
      <alignment horizontal="center"/>
    </xf>
    <xf numFmtId="0" fontId="15" fillId="0" borderId="8" xfId="9" applyFont="1" applyFill="1" applyBorder="1" applyAlignment="1">
      <alignment horizontal="center"/>
    </xf>
    <xf numFmtId="0" fontId="17" fillId="0" borderId="3" xfId="8" applyFont="1" applyFill="1" applyBorder="1" applyAlignment="1">
      <alignment horizontal="center"/>
    </xf>
    <xf numFmtId="0" fontId="17" fillId="0" borderId="0" xfId="8" applyFont="1" applyFill="1" applyBorder="1" applyAlignment="1">
      <alignment horizontal="center"/>
    </xf>
    <xf numFmtId="0" fontId="17" fillId="0" borderId="14" xfId="8" applyFont="1" applyFill="1" applyBorder="1" applyAlignment="1">
      <alignment horizontal="center"/>
    </xf>
    <xf numFmtId="0" fontId="9" fillId="0" borderId="3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0" fontId="9" fillId="0" borderId="14" xfId="8" applyFont="1" applyFill="1" applyBorder="1" applyAlignment="1">
      <alignment horizontal="center"/>
    </xf>
    <xf numFmtId="0" fontId="9" fillId="0" borderId="4" xfId="8" applyFont="1" applyFill="1" applyBorder="1" applyAlignment="1">
      <alignment horizontal="center"/>
    </xf>
    <xf numFmtId="0" fontId="9" fillId="0" borderId="16" xfId="8" applyFont="1" applyFill="1" applyBorder="1" applyAlignment="1">
      <alignment horizontal="center"/>
    </xf>
    <xf numFmtId="0" fontId="14" fillId="0" borderId="19" xfId="9" applyFont="1" applyFill="1" applyBorder="1" applyAlignment="1">
      <alignment horizontal="center"/>
    </xf>
    <xf numFmtId="0" fontId="14" fillId="0" borderId="17" xfId="9" applyFont="1" applyFill="1" applyBorder="1" applyAlignment="1">
      <alignment horizontal="center"/>
    </xf>
    <xf numFmtId="0" fontId="14" fillId="0" borderId="18" xfId="9" applyFont="1" applyFill="1" applyBorder="1" applyAlignment="1">
      <alignment horizontal="center"/>
    </xf>
    <xf numFmtId="0" fontId="5" fillId="0" borderId="9" xfId="8" applyFont="1" applyFill="1" applyBorder="1" applyAlignment="1">
      <alignment horizontal="center"/>
    </xf>
    <xf numFmtId="0" fontId="5" fillId="0" borderId="7" xfId="8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 vertical="center" wrapText="1"/>
    </xf>
    <xf numFmtId="0" fontId="12" fillId="0" borderId="16" xfId="9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left" vertical="top" wrapText="1"/>
    </xf>
    <xf numFmtId="0" fontId="5" fillId="0" borderId="13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5" fillId="0" borderId="14" xfId="8" applyFont="1" applyFill="1" applyBorder="1" applyAlignment="1">
      <alignment horizontal="left" vertical="top" wrapText="1"/>
    </xf>
    <xf numFmtId="168" fontId="7" fillId="0" borderId="0" xfId="8" applyNumberFormat="1" applyFont="1" applyFill="1" applyBorder="1" applyAlignment="1">
      <alignment horizontal="center"/>
    </xf>
    <xf numFmtId="168" fontId="7" fillId="0" borderId="4" xfId="8" applyNumberFormat="1" applyFont="1" applyFill="1" applyBorder="1" applyAlignment="1">
      <alignment horizontal="center"/>
    </xf>
    <xf numFmtId="0" fontId="5" fillId="0" borderId="7" xfId="8" applyFont="1" applyFill="1" applyBorder="1" applyAlignment="1">
      <alignment horizontal="left" vertical="top"/>
    </xf>
    <xf numFmtId="0" fontId="5" fillId="0" borderId="8" xfId="8" applyFont="1" applyFill="1" applyBorder="1" applyAlignment="1">
      <alignment horizontal="left" vertical="top"/>
    </xf>
    <xf numFmtId="0" fontId="5" fillId="0" borderId="10" xfId="8" applyFont="1" applyFill="1" applyBorder="1" applyAlignment="1">
      <alignment horizontal="left" vertical="top"/>
    </xf>
    <xf numFmtId="0" fontId="5" fillId="0" borderId="7" xfId="8" applyFont="1" applyFill="1" applyBorder="1" applyAlignment="1">
      <alignment horizontal="left" vertical="top" wrapText="1"/>
    </xf>
    <xf numFmtId="0" fontId="5" fillId="0" borderId="8" xfId="8" applyFont="1" applyFill="1" applyBorder="1" applyAlignment="1">
      <alignment horizontal="left" vertical="top" wrapText="1"/>
    </xf>
    <xf numFmtId="0" fontId="5" fillId="0" borderId="10" xfId="8" applyFont="1" applyFill="1" applyBorder="1" applyAlignment="1">
      <alignment horizontal="left" vertical="top" wrapText="1"/>
    </xf>
    <xf numFmtId="0" fontId="5" fillId="0" borderId="7" xfId="8" applyFont="1" applyFill="1" applyBorder="1" applyAlignment="1">
      <alignment horizontal="left"/>
    </xf>
    <xf numFmtId="0" fontId="5" fillId="0" borderId="8" xfId="8" applyFont="1" applyFill="1" applyBorder="1" applyAlignment="1">
      <alignment horizontal="left"/>
    </xf>
    <xf numFmtId="0" fontId="5" fillId="0" borderId="10" xfId="8" applyFont="1" applyFill="1" applyBorder="1" applyAlignment="1">
      <alignment horizontal="left"/>
    </xf>
    <xf numFmtId="0" fontId="5" fillId="0" borderId="7" xfId="8" applyFont="1" applyFill="1" applyBorder="1" applyAlignment="1">
      <alignment horizontal="left" indent="1"/>
    </xf>
    <xf numFmtId="0" fontId="5" fillId="0" borderId="8" xfId="8" applyFont="1" applyFill="1" applyBorder="1" applyAlignment="1">
      <alignment horizontal="left" indent="1"/>
    </xf>
    <xf numFmtId="0" fontId="5" fillId="0" borderId="10" xfId="8" applyFont="1" applyFill="1" applyBorder="1" applyAlignment="1">
      <alignment horizontal="left" indent="1"/>
    </xf>
    <xf numFmtId="0" fontId="9" fillId="0" borderId="0" xfId="8" applyFont="1" applyFill="1" applyBorder="1" applyAlignment="1">
      <alignment horizontal="left" vertical="top" wrapText="1"/>
    </xf>
    <xf numFmtId="0" fontId="9" fillId="0" borderId="14" xfId="8" applyFont="1" applyFill="1" applyBorder="1" applyAlignment="1">
      <alignment horizontal="left" vertical="top" wrapText="1"/>
    </xf>
    <xf numFmtId="0" fontId="9" fillId="0" borderId="3" xfId="8" applyFont="1" applyBorder="1" applyAlignment="1">
      <alignment vertical="top" wrapText="1"/>
    </xf>
    <xf numFmtId="0" fontId="9" fillId="0" borderId="0" xfId="8" applyFont="1" applyBorder="1" applyAlignment="1">
      <alignment vertical="top" wrapText="1"/>
    </xf>
    <xf numFmtId="0" fontId="9" fillId="0" borderId="3" xfId="10" applyFont="1" applyBorder="1" applyAlignment="1">
      <alignment horizontal="left" vertical="top" wrapText="1"/>
    </xf>
    <xf numFmtId="0" fontId="9" fillId="0" borderId="0" xfId="10" applyFont="1" applyBorder="1" applyAlignment="1">
      <alignment horizontal="left" vertical="top" wrapText="1"/>
    </xf>
    <xf numFmtId="0" fontId="9" fillId="0" borderId="14" xfId="10" applyFont="1" applyBorder="1" applyAlignment="1">
      <alignment horizontal="left" vertical="top" wrapText="1"/>
    </xf>
    <xf numFmtId="0" fontId="9" fillId="0" borderId="3" xfId="8" applyFont="1" applyBorder="1" applyAlignment="1">
      <alignment horizontal="left"/>
    </xf>
    <xf numFmtId="0" fontId="9" fillId="0" borderId="0" xfId="8" applyFont="1" applyBorder="1" applyAlignment="1">
      <alignment horizontal="left"/>
    </xf>
    <xf numFmtId="0" fontId="9" fillId="0" borderId="2" xfId="8" applyFont="1" applyFill="1" applyBorder="1" applyAlignment="1">
      <alignment horizontal="center"/>
    </xf>
    <xf numFmtId="0" fontId="5" fillId="0" borderId="1" xfId="8" applyFont="1" applyFill="1" applyBorder="1" applyAlignment="1">
      <alignment horizontal="left" vertical="top"/>
    </xf>
    <xf numFmtId="0" fontId="5" fillId="0" borderId="11" xfId="8" applyFont="1" applyFill="1" applyBorder="1" applyAlignment="1">
      <alignment horizontal="left" vertical="top"/>
    </xf>
    <xf numFmtId="0" fontId="5" fillId="0" borderId="13" xfId="8" applyFont="1" applyFill="1" applyBorder="1" applyAlignment="1">
      <alignment horizontal="left" vertical="top"/>
    </xf>
    <xf numFmtId="0" fontId="5" fillId="0" borderId="7" xfId="8" applyFont="1" applyFill="1" applyBorder="1" applyAlignment="1">
      <alignment horizontal="left" vertical="top" wrapText="1" indent="1"/>
    </xf>
    <xf numFmtId="0" fontId="5" fillId="0" borderId="8" xfId="8" applyFont="1" applyFill="1" applyBorder="1" applyAlignment="1">
      <alignment horizontal="left" vertical="top" wrapText="1" indent="1"/>
    </xf>
    <xf numFmtId="0" fontId="5" fillId="0" borderId="10" xfId="8" applyFont="1" applyFill="1" applyBorder="1" applyAlignment="1">
      <alignment horizontal="left" vertical="top" wrapText="1" indent="1"/>
    </xf>
    <xf numFmtId="168" fontId="5" fillId="0" borderId="0" xfId="8" applyNumberFormat="1" applyFont="1" applyFill="1" applyBorder="1" applyAlignment="1">
      <alignment horizontal="center"/>
    </xf>
    <xf numFmtId="168" fontId="5" fillId="0" borderId="4" xfId="8" applyNumberFormat="1" applyFont="1" applyFill="1" applyBorder="1" applyAlignment="1">
      <alignment horizontal="center"/>
    </xf>
    <xf numFmtId="0" fontId="18" fillId="0" borderId="14" xfId="9" applyFont="1" applyFill="1" applyBorder="1" applyAlignment="1">
      <alignment horizontal="center"/>
    </xf>
    <xf numFmtId="0" fontId="18" fillId="0" borderId="0" xfId="9" applyFont="1" applyFill="1" applyBorder="1" applyAlignment="1">
      <alignment horizontal="center"/>
    </xf>
    <xf numFmtId="0" fontId="30" fillId="0" borderId="3" xfId="9" applyFont="1" applyFill="1" applyBorder="1" applyAlignment="1">
      <alignment vertical="top"/>
    </xf>
    <xf numFmtId="0" fontId="30" fillId="0" borderId="0" xfId="9" applyFont="1" applyFill="1" applyBorder="1" applyAlignment="1">
      <alignment vertical="top"/>
    </xf>
    <xf numFmtId="0" fontId="9" fillId="0" borderId="0" xfId="8" applyFont="1" applyFill="1" applyBorder="1" applyAlignment="1">
      <alignment vertical="top"/>
    </xf>
    <xf numFmtId="49" fontId="23" fillId="0" borderId="0" xfId="8" applyNumberFormat="1" applyFont="1" applyFill="1" applyBorder="1" applyAlignment="1">
      <alignment horizontal="left" vertical="top"/>
    </xf>
    <xf numFmtId="49" fontId="9" fillId="0" borderId="0" xfId="8" applyNumberFormat="1" applyFont="1" applyFill="1" applyBorder="1" applyAlignment="1">
      <alignment horizontal="left" vertical="top"/>
    </xf>
    <xf numFmtId="0" fontId="9" fillId="0" borderId="11" xfId="8" applyFont="1" applyFill="1" applyBorder="1" applyAlignment="1">
      <alignment horizontal="left" vertical="top" wrapText="1"/>
    </xf>
    <xf numFmtId="0" fontId="9" fillId="0" borderId="13" xfId="8" applyFont="1" applyFill="1" applyBorder="1" applyAlignment="1">
      <alignment horizontal="left" vertical="top" wrapText="1"/>
    </xf>
    <xf numFmtId="0" fontId="30" fillId="0" borderId="3" xfId="9" applyFont="1" applyFill="1" applyBorder="1" applyAlignment="1"/>
    <xf numFmtId="0" fontId="30" fillId="0" borderId="0" xfId="9" applyFont="1" applyFill="1" applyBorder="1" applyAlignment="1"/>
    <xf numFmtId="49" fontId="11" fillId="0" borderId="0" xfId="8" applyNumberFormat="1" applyFont="1" applyFill="1" applyBorder="1" applyAlignment="1">
      <alignment horizontal="left" vertical="top"/>
    </xf>
    <xf numFmtId="0" fontId="9" fillId="0" borderId="0" xfId="8" applyFont="1" applyFill="1" applyAlignment="1"/>
    <xf numFmtId="0" fontId="9" fillId="0" borderId="0" xfId="8" applyFont="1" applyFill="1" applyAlignment="1">
      <alignment horizontal="center"/>
    </xf>
    <xf numFmtId="164" fontId="9" fillId="0" borderId="0" xfId="3" applyFont="1" applyFill="1" applyAlignment="1"/>
    <xf numFmtId="49" fontId="9" fillId="0" borderId="0" xfId="12" applyNumberFormat="1" applyFont="1" applyFill="1" applyBorder="1" applyAlignment="1">
      <alignment horizontal="left" vertical="top"/>
    </xf>
    <xf numFmtId="0" fontId="31" fillId="0" borderId="3" xfId="9" applyFont="1" applyFill="1" applyBorder="1" applyAlignment="1"/>
    <xf numFmtId="0" fontId="31" fillId="0" borderId="0" xfId="9" applyFont="1" applyFill="1" applyBorder="1" applyAlignment="1"/>
    <xf numFmtId="0" fontId="31" fillId="0" borderId="5" xfId="0" applyFont="1" applyBorder="1" applyAlignment="1"/>
    <xf numFmtId="0" fontId="31" fillId="0" borderId="0" xfId="0" applyFont="1" applyBorder="1" applyAlignment="1"/>
    <xf numFmtId="168" fontId="11" fillId="0" borderId="0" xfId="8" applyNumberFormat="1" applyFont="1" applyFill="1" applyBorder="1" applyAlignment="1">
      <alignment horizontal="center"/>
    </xf>
    <xf numFmtId="0" fontId="31" fillId="0" borderId="6" xfId="0" applyFont="1" applyBorder="1" applyAlignment="1"/>
    <xf numFmtId="168" fontId="11" fillId="0" borderId="4" xfId="8" applyNumberFormat="1" applyFont="1" applyFill="1" applyBorder="1" applyAlignment="1">
      <alignment horizontal="center"/>
    </xf>
    <xf numFmtId="0" fontId="10" fillId="0" borderId="7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9" fillId="0" borderId="9" xfId="8" applyFont="1" applyFill="1" applyBorder="1" applyAlignment="1">
      <alignment horizontal="center"/>
    </xf>
    <xf numFmtId="0" fontId="9" fillId="0" borderId="7" xfId="8" applyFont="1" applyFill="1" applyBorder="1" applyAlignment="1">
      <alignment horizontal="center"/>
    </xf>
    <xf numFmtId="0" fontId="9" fillId="0" borderId="8" xfId="8" applyFont="1" applyFill="1" applyBorder="1" applyAlignment="1">
      <alignment horizontal="center"/>
    </xf>
    <xf numFmtId="0" fontId="9" fillId="0" borderId="10" xfId="8" applyFont="1" applyFill="1" applyBorder="1" applyAlignment="1">
      <alignment horizontal="center"/>
    </xf>
    <xf numFmtId="0" fontId="9" fillId="0" borderId="9" xfId="8" applyFont="1" applyFill="1" applyBorder="1" applyAlignment="1">
      <alignment horizontal="center"/>
    </xf>
    <xf numFmtId="0" fontId="9" fillId="0" borderId="7" xfId="8" applyFont="1" applyFill="1" applyBorder="1" applyAlignment="1">
      <alignment horizontal="left" vertical="top"/>
    </xf>
    <xf numFmtId="0" fontId="9" fillId="0" borderId="8" xfId="8" applyFont="1" applyFill="1" applyBorder="1" applyAlignment="1">
      <alignment horizontal="left" vertical="top"/>
    </xf>
    <xf numFmtId="0" fontId="9" fillId="0" borderId="10" xfId="8" applyFont="1" applyFill="1" applyBorder="1" applyAlignment="1">
      <alignment horizontal="left" vertical="top"/>
    </xf>
    <xf numFmtId="0" fontId="9" fillId="0" borderId="7" xfId="8" applyFont="1" applyFill="1" applyBorder="1" applyAlignment="1">
      <alignment horizontal="left" vertical="top" wrapText="1"/>
    </xf>
    <xf numFmtId="0" fontId="9" fillId="0" borderId="8" xfId="8" applyFont="1" applyFill="1" applyBorder="1" applyAlignment="1">
      <alignment horizontal="left" vertical="top" wrapText="1"/>
    </xf>
    <xf numFmtId="0" fontId="9" fillId="0" borderId="10" xfId="8" applyFont="1" applyFill="1" applyBorder="1" applyAlignment="1">
      <alignment horizontal="left" vertical="top" wrapText="1"/>
    </xf>
    <xf numFmtId="167" fontId="9" fillId="0" borderId="9" xfId="8" applyNumberFormat="1" applyFont="1" applyFill="1" applyBorder="1" applyAlignment="1">
      <alignment horizontal="center" vertical="top"/>
    </xf>
    <xf numFmtId="0" fontId="9" fillId="0" borderId="7" xfId="8" applyFont="1" applyFill="1" applyBorder="1" applyAlignment="1">
      <alignment horizontal="left"/>
    </xf>
    <xf numFmtId="0" fontId="9" fillId="0" borderId="8" xfId="8" applyFont="1" applyFill="1" applyBorder="1" applyAlignment="1">
      <alignment horizontal="left"/>
    </xf>
    <xf numFmtId="0" fontId="9" fillId="0" borderId="10" xfId="8" applyFont="1" applyFill="1" applyBorder="1" applyAlignment="1">
      <alignment horizontal="left"/>
    </xf>
    <xf numFmtId="0" fontId="9" fillId="0" borderId="7" xfId="8" applyFont="1" applyFill="1" applyBorder="1" applyAlignment="1">
      <alignment horizontal="left" indent="1"/>
    </xf>
    <xf numFmtId="0" fontId="9" fillId="0" borderId="8" xfId="8" applyFont="1" applyFill="1" applyBorder="1" applyAlignment="1">
      <alignment horizontal="left" indent="1"/>
    </xf>
    <xf numFmtId="0" fontId="9" fillId="0" borderId="10" xfId="8" applyFont="1" applyFill="1" applyBorder="1" applyAlignment="1">
      <alignment horizontal="left" indent="1"/>
    </xf>
    <xf numFmtId="3" fontId="9" fillId="0" borderId="9" xfId="8" applyNumberFormat="1" applyFont="1" applyFill="1" applyBorder="1" applyAlignment="1">
      <alignment horizontal="center"/>
    </xf>
    <xf numFmtId="9" fontId="9" fillId="0" borderId="9" xfId="8" applyNumberFormat="1" applyFont="1" applyFill="1" applyBorder="1" applyAlignment="1">
      <alignment horizontal="center"/>
    </xf>
    <xf numFmtId="0" fontId="9" fillId="0" borderId="7" xfId="8" applyFont="1" applyFill="1" applyBorder="1" applyAlignment="1"/>
    <xf numFmtId="0" fontId="9" fillId="0" borderId="8" xfId="8" applyFont="1" applyFill="1" applyBorder="1" applyAlignment="1"/>
    <xf numFmtId="0" fontId="9" fillId="0" borderId="10" xfId="8" applyFont="1" applyFill="1" applyBorder="1" applyAlignment="1"/>
    <xf numFmtId="0" fontId="10" fillId="0" borderId="3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4" xfId="8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center" vertical="center" wrapText="1"/>
    </xf>
    <xf numFmtId="1" fontId="10" fillId="0" borderId="13" xfId="8" applyNumberFormat="1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center" vertical="center"/>
    </xf>
    <xf numFmtId="1" fontId="10" fillId="0" borderId="9" xfId="8" applyNumberFormat="1" applyFont="1" applyFill="1" applyBorder="1" applyAlignment="1">
      <alignment horizontal="center" vertical="center"/>
    </xf>
    <xf numFmtId="1" fontId="10" fillId="0" borderId="9" xfId="8" applyNumberFormat="1" applyFont="1" applyFill="1" applyBorder="1" applyAlignment="1">
      <alignment horizontal="center" vertical="center" wrapText="1"/>
    </xf>
    <xf numFmtId="1" fontId="10" fillId="0" borderId="2" xfId="8" applyNumberFormat="1" applyFont="1" applyFill="1" applyBorder="1" applyAlignment="1">
      <alignment horizontal="center" vertical="center" wrapText="1"/>
    </xf>
    <xf numFmtId="1" fontId="10" fillId="0" borderId="16" xfId="8" applyNumberFormat="1" applyFont="1" applyFill="1" applyBorder="1" applyAlignment="1">
      <alignment horizontal="center" vertical="center" wrapText="1"/>
    </xf>
    <xf numFmtId="1" fontId="10" fillId="0" borderId="2" xfId="8" applyNumberFormat="1" applyFont="1" applyFill="1" applyBorder="1" applyAlignment="1">
      <alignment horizontal="center" vertical="center"/>
    </xf>
    <xf numFmtId="1" fontId="10" fillId="0" borderId="4" xfId="8" applyNumberFormat="1" applyFont="1" applyFill="1" applyBorder="1" applyAlignment="1">
      <alignment horizontal="center" vertical="center"/>
    </xf>
    <xf numFmtId="1" fontId="10" fillId="0" borderId="9" xfId="8" applyNumberFormat="1" applyFont="1" applyFill="1" applyBorder="1" applyAlignment="1">
      <alignment horizontal="center" vertical="center"/>
    </xf>
    <xf numFmtId="1" fontId="10" fillId="0" borderId="9" xfId="3" applyNumberFormat="1" applyFont="1" applyFill="1" applyBorder="1" applyAlignment="1">
      <alignment horizontal="center" vertical="center" wrapText="1"/>
    </xf>
    <xf numFmtId="1" fontId="10" fillId="0" borderId="7" xfId="8" applyNumberFormat="1" applyFont="1" applyFill="1" applyBorder="1" applyAlignment="1">
      <alignment horizontal="center"/>
    </xf>
    <xf numFmtId="1" fontId="10" fillId="0" borderId="10" xfId="8" applyNumberFormat="1" applyFont="1" applyFill="1" applyBorder="1" applyAlignment="1">
      <alignment horizontal="center"/>
    </xf>
    <xf numFmtId="1" fontId="10" fillId="0" borderId="8" xfId="8" applyNumberFormat="1" applyFont="1" applyFill="1" applyBorder="1" applyAlignment="1">
      <alignment horizontal="center"/>
    </xf>
    <xf numFmtId="1" fontId="10" fillId="0" borderId="7" xfId="8" applyNumberFormat="1" applyFont="1" applyFill="1" applyBorder="1" applyAlignment="1">
      <alignment horizontal="center"/>
    </xf>
    <xf numFmtId="1" fontId="10" fillId="0" borderId="9" xfId="3" applyNumberFormat="1" applyFont="1" applyFill="1" applyBorder="1" applyAlignment="1">
      <alignment horizontal="center"/>
    </xf>
    <xf numFmtId="1" fontId="10" fillId="0" borderId="9" xfId="8" applyNumberFormat="1" applyFont="1" applyFill="1" applyBorder="1" applyAlignment="1">
      <alignment horizontal="center"/>
    </xf>
    <xf numFmtId="0" fontId="32" fillId="0" borderId="3" xfId="0" applyFont="1" applyBorder="1" applyAlignment="1"/>
    <xf numFmtId="0" fontId="33" fillId="0" borderId="0" xfId="0" applyFont="1" applyBorder="1" applyAlignment="1"/>
    <xf numFmtId="0" fontId="14" fillId="0" borderId="7" xfId="9" applyFont="1" applyFill="1" applyBorder="1" applyAlignment="1">
      <alignment horizontal="center"/>
    </xf>
    <xf numFmtId="0" fontId="14" fillId="0" borderId="7" xfId="9" applyFont="1" applyFill="1" applyBorder="1" applyAlignment="1">
      <alignment horizontal="center"/>
    </xf>
    <xf numFmtId="0" fontId="14" fillId="0" borderId="8" xfId="9" applyFont="1" applyFill="1" applyBorder="1" applyAlignment="1">
      <alignment horizontal="center"/>
    </xf>
    <xf numFmtId="0" fontId="14" fillId="0" borderId="10" xfId="9" applyFont="1" applyFill="1" applyBorder="1" applyAlignment="1">
      <alignment horizontal="center"/>
    </xf>
    <xf numFmtId="0" fontId="14" fillId="0" borderId="3" xfId="9" applyFont="1" applyFill="1" applyBorder="1" applyAlignment="1">
      <alignment horizontal="center"/>
    </xf>
    <xf numFmtId="0" fontId="14" fillId="0" borderId="3" xfId="9" applyFont="1" applyFill="1" applyBorder="1" applyAlignment="1"/>
    <xf numFmtId="0" fontId="18" fillId="0" borderId="0" xfId="0" applyFont="1" applyBorder="1" applyAlignment="1">
      <alignment horizontal="center"/>
    </xf>
    <xf numFmtId="164" fontId="9" fillId="0" borderId="4" xfId="3" applyFont="1" applyFill="1" applyBorder="1" applyAlignment="1"/>
    <xf numFmtId="41" fontId="9" fillId="0" borderId="0" xfId="11" applyFont="1" applyBorder="1" applyAlignment="1">
      <alignment horizontal="left"/>
    </xf>
    <xf numFmtId="0" fontId="10" fillId="0" borderId="11" xfId="12" applyFont="1" applyFill="1" applyBorder="1" applyAlignment="1"/>
    <xf numFmtId="0" fontId="23" fillId="0" borderId="11" xfId="12" applyFont="1" applyFill="1" applyBorder="1" applyAlignment="1">
      <alignment horizontal="left" indent="3"/>
    </xf>
    <xf numFmtId="0" fontId="9" fillId="0" borderId="11" xfId="1" applyNumberFormat="1" applyFont="1" applyBorder="1" applyAlignment="1">
      <alignment horizontal="left" indent="1"/>
    </xf>
    <xf numFmtId="0" fontId="9" fillId="0" borderId="11" xfId="12" applyFont="1" applyBorder="1" applyAlignment="1">
      <alignment horizontal="left"/>
    </xf>
    <xf numFmtId="0" fontId="9" fillId="0" borderId="11" xfId="12" applyFont="1" applyBorder="1" applyAlignment="1">
      <alignment horizontal="left" indent="1"/>
    </xf>
    <xf numFmtId="0" fontId="9" fillId="0" borderId="11" xfId="12" applyFont="1" applyBorder="1" applyAlignment="1">
      <alignment horizontal="center"/>
    </xf>
    <xf numFmtId="164" fontId="9" fillId="0" borderId="11" xfId="3" applyFont="1" applyBorder="1" applyAlignment="1">
      <alignment horizontal="right" indent="1"/>
    </xf>
    <xf numFmtId="41" fontId="9" fillId="0" borderId="11" xfId="11" applyFont="1" applyFill="1" applyBorder="1" applyAlignment="1"/>
    <xf numFmtId="0" fontId="10" fillId="0" borderId="4" xfId="12" applyFont="1" applyFill="1" applyBorder="1" applyAlignment="1"/>
    <xf numFmtId="0" fontId="23" fillId="0" borderId="4" xfId="12" applyFont="1" applyFill="1" applyBorder="1" applyAlignment="1">
      <alignment horizontal="left" indent="1"/>
    </xf>
    <xf numFmtId="0" fontId="9" fillId="0" borderId="4" xfId="12" applyFont="1" applyBorder="1" applyAlignment="1">
      <alignment horizontal="left" indent="1"/>
    </xf>
    <xf numFmtId="0" fontId="9" fillId="0" borderId="4" xfId="12" applyFont="1" applyBorder="1" applyAlignment="1">
      <alignment horizontal="left"/>
    </xf>
    <xf numFmtId="0" fontId="9" fillId="0" borderId="4" xfId="12" applyFont="1" applyBorder="1" applyAlignment="1">
      <alignment horizontal="center"/>
    </xf>
    <xf numFmtId="164" fontId="9" fillId="0" borderId="4" xfId="3" applyFont="1" applyBorder="1" applyAlignment="1">
      <alignment horizontal="right" indent="1"/>
    </xf>
    <xf numFmtId="41" fontId="24" fillId="0" borderId="4" xfId="11" applyFont="1" applyFill="1" applyBorder="1" applyAlignment="1"/>
    <xf numFmtId="0" fontId="32" fillId="0" borderId="11" xfId="0" applyFont="1" applyBorder="1" applyAlignment="1"/>
    <xf numFmtId="0" fontId="9" fillId="0" borderId="11" xfId="12" applyFont="1" applyBorder="1" applyAlignment="1">
      <alignment horizontal="left" vertical="center"/>
    </xf>
    <xf numFmtId="0" fontId="9" fillId="0" borderId="11" xfId="12" applyFont="1" applyBorder="1" applyAlignment="1">
      <alignment horizontal="left" indent="3"/>
    </xf>
    <xf numFmtId="0" fontId="27" fillId="0" borderId="11" xfId="12" applyFont="1" applyFill="1" applyBorder="1" applyAlignment="1">
      <alignment horizontal="center"/>
    </xf>
    <xf numFmtId="0" fontId="32" fillId="0" borderId="4" xfId="0" applyFont="1" applyBorder="1" applyAlignment="1"/>
    <xf numFmtId="0" fontId="9" fillId="0" borderId="4" xfId="12" applyFont="1" applyBorder="1" applyAlignment="1">
      <alignment horizontal="left" vertical="center"/>
    </xf>
    <xf numFmtId="0" fontId="9" fillId="0" borderId="4" xfId="12" applyFont="1" applyBorder="1" applyAlignment="1">
      <alignment horizontal="left" indent="3"/>
    </xf>
    <xf numFmtId="0" fontId="27" fillId="0" borderId="4" xfId="12" applyFont="1" applyFill="1" applyBorder="1" applyAlignment="1">
      <alignment horizontal="center"/>
    </xf>
    <xf numFmtId="41" fontId="9" fillId="0" borderId="4" xfId="11" applyFont="1" applyFill="1" applyBorder="1" applyAlignment="1"/>
  </cellXfs>
  <cellStyles count="15">
    <cellStyle name="Comma" xfId="1" builtinId="3"/>
    <cellStyle name="Comma [0]" xfId="11" builtinId="6"/>
    <cellStyle name="Comma [0] 2" xfId="3"/>
    <cellStyle name="Comma [0] 2 2" xfId="4"/>
    <cellStyle name="Comma [0] 3" xfId="5"/>
    <cellStyle name="Comma [0] 4" xfId="7"/>
    <cellStyle name="Comma 2" xfId="2"/>
    <cellStyle name="Comma 3" xfId="6"/>
    <cellStyle name="Comma 4" xfId="14"/>
    <cellStyle name="Normal" xfId="0" builtinId="0"/>
    <cellStyle name="Normal 2" xfId="8"/>
    <cellStyle name="Normal 2 2" xfId="12"/>
    <cellStyle name="Normal 3" xfId="9"/>
    <cellStyle name="Normal 4" xfId="10"/>
    <cellStyle name="Normal 5" xfId="1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133"/>
  <sheetViews>
    <sheetView topLeftCell="A108" workbookViewId="0">
      <selection activeCell="P1" sqref="A1:Q130"/>
    </sheetView>
  </sheetViews>
  <sheetFormatPr defaultColWidth="9" defaultRowHeight="15"/>
  <cols>
    <col min="1" max="1" width="6.7109375" style="1" customWidth="1"/>
    <col min="2" max="2" width="20.28515625" style="1" customWidth="1"/>
    <col min="3" max="3" width="11.5703125" style="1" customWidth="1"/>
    <col min="4" max="4" width="1.5703125" style="1" customWidth="1"/>
    <col min="5" max="5" width="14.7109375" style="1" customWidth="1"/>
    <col min="6" max="6" width="1.5703125" style="1" customWidth="1"/>
    <col min="7" max="7" width="2" style="1" customWidth="1"/>
    <col min="8" max="8" width="3.85546875" style="1" customWidth="1"/>
    <col min="9" max="9" width="3.5703125" style="1" customWidth="1"/>
    <col min="10" max="10" width="3.140625" style="1" customWidth="1"/>
    <col min="11" max="11" width="3" style="1" customWidth="1"/>
    <col min="12" max="12" width="3.7109375" style="1" customWidth="1"/>
    <col min="13" max="13" width="4.85546875" style="1" customWidth="1"/>
    <col min="14" max="14" width="6" style="2" customWidth="1"/>
    <col min="15" max="15" width="6.42578125" style="1" customWidth="1"/>
    <col min="16" max="16" width="12" style="3" customWidth="1"/>
    <col min="17" max="17" width="13.85546875" style="1" customWidth="1"/>
    <col min="19" max="19" width="13.85546875" customWidth="1"/>
    <col min="20" max="20" width="13.28515625" bestFit="1" customWidth="1"/>
  </cols>
  <sheetData>
    <row r="1" spans="1:19" ht="15.75" customHeight="1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97" t="s">
        <v>271</v>
      </c>
      <c r="Q1" s="498"/>
    </row>
    <row r="2" spans="1:19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99" t="s">
        <v>270</v>
      </c>
      <c r="Q2" s="500"/>
    </row>
    <row r="3" spans="1:19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9" ht="15.75">
      <c r="A4" s="491" t="s">
        <v>298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3"/>
    </row>
    <row r="5" spans="1:19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22"/>
      <c r="O5" s="115"/>
      <c r="P5" s="124"/>
      <c r="Q5" s="125"/>
    </row>
    <row r="6" spans="1:19">
      <c r="A6" s="4" t="s">
        <v>4</v>
      </c>
      <c r="B6" s="139"/>
      <c r="C6" s="117"/>
      <c r="D6" s="117" t="s">
        <v>5</v>
      </c>
      <c r="E6" s="292" t="s">
        <v>189</v>
      </c>
      <c r="F6" s="30"/>
      <c r="G6" s="116"/>
      <c r="H6" s="116"/>
      <c r="I6" s="116"/>
      <c r="J6" s="7" t="s">
        <v>73</v>
      </c>
      <c r="K6" s="7"/>
      <c r="L6" s="7"/>
      <c r="M6" s="7"/>
      <c r="N6" s="29"/>
      <c r="O6" s="7"/>
      <c r="P6" s="40"/>
      <c r="Q6" s="41"/>
      <c r="S6" s="188" t="s">
        <v>188</v>
      </c>
    </row>
    <row r="7" spans="1:19">
      <c r="A7" s="4" t="s">
        <v>6</v>
      </c>
      <c r="B7" s="139"/>
      <c r="C7" s="117"/>
      <c r="D7" s="117" t="s">
        <v>5</v>
      </c>
      <c r="E7" s="188" t="s">
        <v>187</v>
      </c>
      <c r="F7" s="30"/>
      <c r="G7" s="6"/>
      <c r="H7" s="6"/>
      <c r="I7" s="6"/>
      <c r="J7" s="7" t="s">
        <v>7</v>
      </c>
      <c r="K7" s="7"/>
      <c r="L7" s="7"/>
      <c r="M7" s="7"/>
      <c r="N7" s="7"/>
      <c r="O7" s="7"/>
      <c r="P7" s="7"/>
      <c r="Q7" s="41"/>
    </row>
    <row r="8" spans="1:19">
      <c r="A8" s="4" t="s">
        <v>8</v>
      </c>
      <c r="B8" s="139"/>
      <c r="C8" s="117"/>
      <c r="D8" s="117" t="s">
        <v>5</v>
      </c>
      <c r="E8" s="188" t="s">
        <v>235</v>
      </c>
      <c r="F8" s="5"/>
      <c r="G8" s="6"/>
      <c r="H8" s="6"/>
      <c r="I8" s="6"/>
      <c r="J8" s="7" t="s">
        <v>7</v>
      </c>
      <c r="K8" s="7"/>
      <c r="L8" s="5"/>
      <c r="M8" s="5"/>
      <c r="N8" s="5"/>
      <c r="O8" s="5"/>
      <c r="P8" s="5"/>
      <c r="Q8" s="126"/>
    </row>
    <row r="9" spans="1:19">
      <c r="A9" s="4" t="s">
        <v>9</v>
      </c>
      <c r="B9" s="139"/>
      <c r="C9" s="117"/>
      <c r="D9" s="117" t="s">
        <v>5</v>
      </c>
      <c r="E9" s="188" t="s">
        <v>236</v>
      </c>
      <c r="F9" s="11"/>
      <c r="G9" s="116"/>
      <c r="H9" s="116"/>
      <c r="I9" s="116"/>
      <c r="J9" s="7" t="s">
        <v>74</v>
      </c>
      <c r="K9" s="7"/>
      <c r="L9" s="7"/>
      <c r="M9" s="7"/>
      <c r="N9" s="29"/>
      <c r="O9" s="7"/>
      <c r="P9" s="40"/>
      <c r="Q9" s="41"/>
    </row>
    <row r="10" spans="1:19">
      <c r="A10" s="4" t="s">
        <v>10</v>
      </c>
      <c r="B10" s="139"/>
      <c r="C10" s="117"/>
      <c r="D10" s="117" t="s">
        <v>5</v>
      </c>
      <c r="E10" s="188" t="s">
        <v>190</v>
      </c>
      <c r="F10" s="11"/>
      <c r="G10" s="9"/>
      <c r="H10" s="9"/>
      <c r="I10" s="9"/>
      <c r="J10" s="5" t="s">
        <v>75</v>
      </c>
      <c r="K10" s="7"/>
      <c r="L10" s="7"/>
      <c r="M10" s="7"/>
      <c r="N10" s="29"/>
      <c r="O10" s="7"/>
      <c r="P10" s="40"/>
      <c r="Q10" s="41"/>
    </row>
    <row r="11" spans="1:19">
      <c r="A11" s="8" t="s">
        <v>11</v>
      </c>
      <c r="B11" s="140"/>
      <c r="C11" s="117"/>
      <c r="D11" s="117" t="s">
        <v>5</v>
      </c>
      <c r="E11" s="30" t="s">
        <v>7</v>
      </c>
      <c r="F11" s="12"/>
      <c r="G11" s="12"/>
      <c r="H11" s="12"/>
      <c r="I11" s="12"/>
      <c r="J11" s="30"/>
      <c r="K11" s="30"/>
      <c r="L11" s="30"/>
      <c r="M11" s="30"/>
      <c r="N11" s="31"/>
      <c r="O11" s="30"/>
      <c r="P11" s="42"/>
      <c r="Q11" s="43"/>
    </row>
    <row r="12" spans="1:19">
      <c r="A12" s="10" t="s">
        <v>13</v>
      </c>
      <c r="B12" s="141"/>
      <c r="C12" s="117"/>
      <c r="D12" s="117" t="s">
        <v>5</v>
      </c>
      <c r="E12" s="136">
        <v>20000000</v>
      </c>
      <c r="F12" s="12"/>
      <c r="G12" s="12"/>
      <c r="H12" s="12"/>
      <c r="I12" s="12"/>
      <c r="J12" s="30"/>
      <c r="K12" s="30"/>
      <c r="L12" s="30"/>
      <c r="M12" s="30"/>
      <c r="N12" s="31"/>
      <c r="O12" s="30"/>
      <c r="P12" s="42"/>
      <c r="Q12" s="43"/>
    </row>
    <row r="13" spans="1:19">
      <c r="A13" s="10" t="s">
        <v>14</v>
      </c>
      <c r="B13" s="141"/>
      <c r="C13" s="117"/>
      <c r="D13" s="117" t="s">
        <v>5</v>
      </c>
      <c r="E13" s="136">
        <f>Q19</f>
        <v>25000000</v>
      </c>
      <c r="F13" s="12"/>
      <c r="G13" s="12"/>
      <c r="H13" s="12"/>
      <c r="I13" s="12"/>
      <c r="J13" s="30"/>
      <c r="K13" s="30"/>
      <c r="L13" s="30"/>
      <c r="M13" s="30"/>
      <c r="N13" s="31"/>
      <c r="O13" s="30"/>
      <c r="P13" s="42"/>
      <c r="Q13" s="43"/>
    </row>
    <row r="14" spans="1:19">
      <c r="A14" s="13" t="s">
        <v>15</v>
      </c>
      <c r="B14" s="141"/>
      <c r="C14" s="117"/>
      <c r="D14" s="117" t="s">
        <v>5</v>
      </c>
      <c r="E14" s="137">
        <v>25000000</v>
      </c>
      <c r="F14" s="12"/>
      <c r="G14" s="12"/>
      <c r="H14" s="12"/>
      <c r="I14" s="12"/>
      <c r="J14" s="30"/>
      <c r="K14" s="30"/>
      <c r="L14" s="30"/>
      <c r="M14" s="30"/>
      <c r="N14" s="31"/>
      <c r="O14" s="30"/>
      <c r="P14" s="42"/>
      <c r="Q14" s="43"/>
    </row>
    <row r="15" spans="1:19">
      <c r="A15" s="494" t="s">
        <v>16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6"/>
    </row>
    <row r="16" spans="1:19" ht="20.100000000000001" customHeight="1">
      <c r="A16" s="15" t="s">
        <v>17</v>
      </c>
      <c r="B16" s="16"/>
      <c r="C16" s="47"/>
      <c r="D16" s="15"/>
      <c r="E16" s="16"/>
      <c r="F16" s="501" t="s">
        <v>18</v>
      </c>
      <c r="G16" s="501"/>
      <c r="H16" s="501"/>
      <c r="I16" s="501"/>
      <c r="J16" s="501"/>
      <c r="K16" s="501"/>
      <c r="L16" s="501"/>
      <c r="M16" s="501"/>
      <c r="N16" s="501"/>
      <c r="O16" s="501"/>
      <c r="P16" s="502"/>
      <c r="Q16" s="14" t="s">
        <v>19</v>
      </c>
    </row>
    <row r="17" spans="1:19" ht="20.100000000000001" customHeight="1">
      <c r="A17" s="309" t="s">
        <v>20</v>
      </c>
      <c r="B17" s="310"/>
      <c r="C17" s="311"/>
      <c r="D17" s="309"/>
      <c r="E17" s="313" t="s">
        <v>76</v>
      </c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1"/>
      <c r="Q17" s="314">
        <v>0.15</v>
      </c>
      <c r="S17" s="314">
        <v>0.15</v>
      </c>
    </row>
    <row r="18" spans="1:19" ht="20.100000000000001" customHeight="1">
      <c r="A18" s="191"/>
      <c r="B18" s="192"/>
      <c r="C18" s="193"/>
      <c r="D18" s="191"/>
      <c r="E18" s="313" t="s">
        <v>77</v>
      </c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1"/>
      <c r="Q18" s="314">
        <v>1</v>
      </c>
      <c r="S18" s="314">
        <v>1</v>
      </c>
    </row>
    <row r="19" spans="1:19" ht="20.100000000000001" customHeight="1">
      <c r="A19" s="15" t="s">
        <v>21</v>
      </c>
      <c r="B19" s="16"/>
      <c r="C19" s="47"/>
      <c r="D19" s="15"/>
      <c r="E19" s="313" t="s">
        <v>22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47"/>
      <c r="Q19" s="300">
        <f>Q31</f>
        <v>25000000</v>
      </c>
      <c r="S19" s="300">
        <f>S31</f>
        <v>0</v>
      </c>
    </row>
    <row r="20" spans="1:19" ht="20.100000000000001" customHeight="1">
      <c r="A20" s="312" t="s">
        <v>23</v>
      </c>
      <c r="B20" s="30"/>
      <c r="C20" s="43"/>
      <c r="D20" s="15"/>
      <c r="E20" s="313" t="s">
        <v>78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7"/>
      <c r="Q20" s="315" t="s">
        <v>237</v>
      </c>
      <c r="S20" s="315" t="s">
        <v>237</v>
      </c>
    </row>
    <row r="21" spans="1:19" ht="20.100000000000001" customHeight="1">
      <c r="A21" s="129"/>
      <c r="B21" s="130"/>
      <c r="C21" s="131"/>
      <c r="D21" s="194"/>
      <c r="E21" s="313" t="s">
        <v>79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6"/>
      <c r="Q21" s="315" t="s">
        <v>368</v>
      </c>
      <c r="S21" s="315" t="s">
        <v>238</v>
      </c>
    </row>
    <row r="22" spans="1:19" ht="20.100000000000001" customHeight="1">
      <c r="A22" s="118"/>
      <c r="B22" s="132"/>
      <c r="C22" s="119"/>
      <c r="D22" s="194"/>
      <c r="E22" s="313" t="s">
        <v>80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6"/>
      <c r="Q22" s="315" t="s">
        <v>239</v>
      </c>
      <c r="S22" s="315" t="s">
        <v>239</v>
      </c>
    </row>
    <row r="23" spans="1:19" ht="20.100000000000001" customHeight="1">
      <c r="A23" s="15" t="s">
        <v>24</v>
      </c>
      <c r="B23" s="16"/>
      <c r="C23" s="47"/>
      <c r="D23" s="15"/>
      <c r="E23" s="313" t="s">
        <v>81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1"/>
      <c r="Q23" s="301">
        <v>1</v>
      </c>
      <c r="S23" s="301">
        <v>1</v>
      </c>
    </row>
    <row r="24" spans="1:19" ht="20.100000000000001" customHeight="1">
      <c r="A24" s="15" t="s">
        <v>82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47"/>
      <c r="S24" s="316"/>
    </row>
    <row r="25" spans="1:19">
      <c r="A25" s="503" t="s">
        <v>269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5"/>
    </row>
    <row r="26" spans="1:19">
      <c r="A26" s="503" t="s">
        <v>26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5"/>
    </row>
    <row r="27" spans="1:19" ht="15" customHeight="1">
      <c r="A27" s="519" t="s">
        <v>27</v>
      </c>
      <c r="B27" s="520"/>
      <c r="C27" s="515" t="s">
        <v>28</v>
      </c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06" t="s">
        <v>29</v>
      </c>
      <c r="O27" s="506"/>
      <c r="P27" s="506"/>
      <c r="Q27" s="514" t="s">
        <v>30</v>
      </c>
    </row>
    <row r="28" spans="1:19" ht="25.5">
      <c r="A28" s="521"/>
      <c r="B28" s="522"/>
      <c r="C28" s="517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32" t="s">
        <v>186</v>
      </c>
      <c r="O28" s="32" t="s">
        <v>32</v>
      </c>
      <c r="P28" s="48" t="s">
        <v>33</v>
      </c>
      <c r="Q28" s="514"/>
    </row>
    <row r="29" spans="1:19">
      <c r="A29" s="507">
        <v>1</v>
      </c>
      <c r="B29" s="523"/>
      <c r="C29" s="507">
        <v>2</v>
      </c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17">
        <v>3</v>
      </c>
      <c r="O29" s="17">
        <v>4</v>
      </c>
      <c r="P29" s="49">
        <v>5</v>
      </c>
      <c r="Q29" s="50">
        <v>6</v>
      </c>
    </row>
    <row r="30" spans="1:19">
      <c r="A30" s="120"/>
      <c r="B30" s="145"/>
      <c r="C30" s="121"/>
      <c r="D30" s="133"/>
      <c r="E30" s="20"/>
      <c r="F30" s="20"/>
      <c r="G30" s="20"/>
      <c r="H30" s="20"/>
      <c r="I30" s="20"/>
      <c r="J30" s="33"/>
      <c r="K30" s="33"/>
      <c r="L30" s="33"/>
      <c r="M30" s="34"/>
      <c r="N30" s="35"/>
      <c r="O30" s="36"/>
      <c r="P30" s="51"/>
      <c r="Q30" s="36"/>
    </row>
    <row r="31" spans="1:19">
      <c r="A31" s="271" t="s">
        <v>240</v>
      </c>
      <c r="B31" s="146"/>
      <c r="C31" s="276" t="s">
        <v>83</v>
      </c>
      <c r="D31" s="134"/>
      <c r="E31" s="23"/>
      <c r="F31" s="23"/>
      <c r="G31" s="23"/>
      <c r="H31" s="23"/>
      <c r="I31" s="23"/>
      <c r="J31" s="201"/>
      <c r="K31" s="201"/>
      <c r="L31" s="201"/>
      <c r="M31" s="201"/>
      <c r="N31" s="178"/>
      <c r="O31" s="243"/>
      <c r="P31" s="186"/>
      <c r="Q31" s="285">
        <f>Q32</f>
        <v>25000000</v>
      </c>
      <c r="S31" s="335">
        <f>25000000-Q31</f>
        <v>0</v>
      </c>
    </row>
    <row r="32" spans="1:19">
      <c r="A32" s="271" t="s">
        <v>241</v>
      </c>
      <c r="B32" s="146"/>
      <c r="C32" s="276" t="s">
        <v>34</v>
      </c>
      <c r="D32" s="134"/>
      <c r="E32" s="23"/>
      <c r="F32" s="23"/>
      <c r="G32" s="23"/>
      <c r="H32" s="23"/>
      <c r="I32" s="23"/>
      <c r="J32" s="201"/>
      <c r="K32" s="201"/>
      <c r="L32" s="201"/>
      <c r="M32" s="201"/>
      <c r="N32" s="178"/>
      <c r="O32" s="243"/>
      <c r="P32" s="186"/>
      <c r="Q32" s="286">
        <f>Q33+Q50</f>
        <v>25000000</v>
      </c>
    </row>
    <row r="33" spans="1:17">
      <c r="A33" s="271" t="s">
        <v>242</v>
      </c>
      <c r="B33" s="146"/>
      <c r="C33" s="276" t="s">
        <v>84</v>
      </c>
      <c r="D33" s="134"/>
      <c r="E33" s="23"/>
      <c r="F33" s="23"/>
      <c r="G33" s="23"/>
      <c r="H33" s="23"/>
      <c r="I33" s="23"/>
      <c r="J33" s="201"/>
      <c r="K33" s="201"/>
      <c r="L33" s="201"/>
      <c r="M33" s="201"/>
      <c r="N33" s="178"/>
      <c r="O33" s="243"/>
      <c r="P33" s="186"/>
      <c r="Q33" s="286">
        <f>Q34</f>
        <v>5725000</v>
      </c>
    </row>
    <row r="34" spans="1:17">
      <c r="A34" s="271" t="s">
        <v>243</v>
      </c>
      <c r="B34" s="146"/>
      <c r="C34" s="276" t="s">
        <v>36</v>
      </c>
      <c r="D34" s="134"/>
      <c r="E34" s="23"/>
      <c r="F34" s="23"/>
      <c r="G34" s="23"/>
      <c r="H34" s="23"/>
      <c r="I34" s="23"/>
      <c r="J34" s="201"/>
      <c r="K34" s="201"/>
      <c r="L34" s="201"/>
      <c r="M34" s="201"/>
      <c r="N34" s="178"/>
      <c r="O34" s="243"/>
      <c r="P34" s="186"/>
      <c r="Q34" s="286">
        <f>Q36+Q43</f>
        <v>5725000</v>
      </c>
    </row>
    <row r="35" spans="1:17">
      <c r="A35" s="189"/>
      <c r="B35" s="146"/>
      <c r="C35" s="319"/>
      <c r="D35" s="134"/>
      <c r="E35" s="23"/>
      <c r="F35" s="23"/>
      <c r="G35" s="23"/>
      <c r="H35" s="326"/>
      <c r="I35" s="294"/>
      <c r="J35" s="294"/>
      <c r="K35" s="294"/>
      <c r="L35" s="294"/>
      <c r="M35" s="201"/>
      <c r="N35" s="178"/>
      <c r="O35" s="298"/>
      <c r="P35" s="175"/>
      <c r="Q35" s="286"/>
    </row>
    <row r="36" spans="1:17">
      <c r="A36" s="189" t="s">
        <v>244</v>
      </c>
      <c r="B36" s="146"/>
      <c r="C36" s="293" t="s">
        <v>262</v>
      </c>
      <c r="D36" s="134"/>
      <c r="E36" s="23"/>
      <c r="F36" s="23"/>
      <c r="G36" s="23"/>
      <c r="H36" s="326"/>
      <c r="I36" s="294"/>
      <c r="J36" s="294"/>
      <c r="K36" s="294"/>
      <c r="L36" s="294"/>
      <c r="M36" s="201"/>
      <c r="N36" s="178"/>
      <c r="O36" s="298"/>
      <c r="P36" s="175"/>
      <c r="Q36" s="286">
        <f>SUM(Q38:Q41)</f>
        <v>825000</v>
      </c>
    </row>
    <row r="37" spans="1:17">
      <c r="A37" s="189"/>
      <c r="B37" s="146"/>
      <c r="C37" s="293" t="s">
        <v>263</v>
      </c>
      <c r="D37" s="134"/>
      <c r="E37" s="23"/>
      <c r="F37" s="23"/>
      <c r="G37" s="23"/>
      <c r="H37" s="326"/>
      <c r="I37" s="294"/>
      <c r="J37" s="294"/>
      <c r="K37" s="294"/>
      <c r="L37" s="294"/>
      <c r="M37" s="201"/>
      <c r="N37" s="178"/>
      <c r="O37" s="298"/>
      <c r="P37" s="175"/>
      <c r="Q37" s="286"/>
    </row>
    <row r="38" spans="1:17">
      <c r="A38" s="189"/>
      <c r="B38" s="146"/>
      <c r="C38" s="293" t="s">
        <v>86</v>
      </c>
      <c r="D38" s="134"/>
      <c r="E38" s="23"/>
      <c r="F38" s="23"/>
      <c r="G38" s="23"/>
      <c r="H38" s="181">
        <v>1</v>
      </c>
      <c r="I38" s="294" t="s">
        <v>37</v>
      </c>
      <c r="J38" s="294" t="s">
        <v>38</v>
      </c>
      <c r="K38" s="181">
        <v>1</v>
      </c>
      <c r="L38" s="294" t="s">
        <v>53</v>
      </c>
      <c r="M38" s="201"/>
      <c r="N38" s="178">
        <f>H38*K38</f>
        <v>1</v>
      </c>
      <c r="O38" s="298" t="s">
        <v>56</v>
      </c>
      <c r="P38" s="299">
        <v>150000</v>
      </c>
      <c r="Q38" s="286">
        <f>N38*P38</f>
        <v>150000</v>
      </c>
    </row>
    <row r="39" spans="1:17">
      <c r="A39" s="189"/>
      <c r="B39" s="146"/>
      <c r="C39" s="293" t="s">
        <v>41</v>
      </c>
      <c r="D39" s="134"/>
      <c r="E39" s="23"/>
      <c r="F39" s="23"/>
      <c r="G39" s="23"/>
      <c r="H39" s="181">
        <v>1</v>
      </c>
      <c r="I39" s="294" t="s">
        <v>37</v>
      </c>
      <c r="J39" s="294" t="s">
        <v>38</v>
      </c>
      <c r="K39" s="181">
        <v>1</v>
      </c>
      <c r="L39" s="294" t="s">
        <v>53</v>
      </c>
      <c r="M39" s="201"/>
      <c r="N39" s="178">
        <f>H39*K39</f>
        <v>1</v>
      </c>
      <c r="O39" s="298" t="s">
        <v>56</v>
      </c>
      <c r="P39" s="299">
        <v>125000</v>
      </c>
      <c r="Q39" s="286">
        <f>N39*P39</f>
        <v>125000</v>
      </c>
    </row>
    <row r="40" spans="1:17">
      <c r="A40" s="189"/>
      <c r="B40" s="146"/>
      <c r="C40" s="293" t="s">
        <v>42</v>
      </c>
      <c r="D40" s="134"/>
      <c r="E40" s="23"/>
      <c r="F40" s="23"/>
      <c r="G40" s="23"/>
      <c r="H40" s="181">
        <v>1</v>
      </c>
      <c r="I40" s="294" t="s">
        <v>37</v>
      </c>
      <c r="J40" s="294" t="s">
        <v>38</v>
      </c>
      <c r="K40" s="181">
        <v>1</v>
      </c>
      <c r="L40" s="294" t="s">
        <v>53</v>
      </c>
      <c r="M40" s="201"/>
      <c r="N40" s="178">
        <f>H40*K40</f>
        <v>1</v>
      </c>
      <c r="O40" s="298" t="s">
        <v>56</v>
      </c>
      <c r="P40" s="299">
        <v>100000</v>
      </c>
      <c r="Q40" s="286">
        <f>N40*P40</f>
        <v>100000</v>
      </c>
    </row>
    <row r="41" spans="1:17">
      <c r="A41" s="189"/>
      <c r="B41" s="146"/>
      <c r="C41" s="293" t="s">
        <v>43</v>
      </c>
      <c r="D41" s="134"/>
      <c r="E41" s="23"/>
      <c r="F41" s="23"/>
      <c r="G41" s="23"/>
      <c r="H41" s="181">
        <v>6</v>
      </c>
      <c r="I41" s="294" t="s">
        <v>37</v>
      </c>
      <c r="J41" s="294" t="s">
        <v>38</v>
      </c>
      <c r="K41" s="181">
        <v>1</v>
      </c>
      <c r="L41" s="294" t="s">
        <v>53</v>
      </c>
      <c r="M41" s="201"/>
      <c r="N41" s="178">
        <f>H41*K41</f>
        <v>6</v>
      </c>
      <c r="O41" s="298" t="s">
        <v>56</v>
      </c>
      <c r="P41" s="299">
        <v>75000</v>
      </c>
      <c r="Q41" s="286">
        <f>N41*P41</f>
        <v>450000</v>
      </c>
    </row>
    <row r="42" spans="1:17">
      <c r="A42" s="189"/>
      <c r="B42" s="146"/>
      <c r="C42" s="320"/>
      <c r="D42" s="134"/>
      <c r="E42" s="23"/>
      <c r="F42" s="23"/>
      <c r="G42" s="23"/>
      <c r="H42" s="164"/>
      <c r="I42" s="164"/>
      <c r="J42" s="282"/>
      <c r="K42" s="282"/>
      <c r="L42" s="282"/>
      <c r="M42" s="201"/>
      <c r="N42" s="178"/>
      <c r="O42" s="243"/>
      <c r="P42" s="186"/>
      <c r="Q42" s="286"/>
    </row>
    <row r="43" spans="1:17">
      <c r="A43" s="189" t="s">
        <v>245</v>
      </c>
      <c r="B43" s="146"/>
      <c r="C43" s="293" t="s">
        <v>264</v>
      </c>
      <c r="D43" s="134"/>
      <c r="E43" s="23"/>
      <c r="F43" s="23"/>
      <c r="G43" s="23"/>
      <c r="H43" s="326"/>
      <c r="I43" s="294"/>
      <c r="J43" s="294"/>
      <c r="K43" s="294"/>
      <c r="L43" s="294"/>
      <c r="M43" s="201"/>
      <c r="N43" s="178"/>
      <c r="O43" s="298"/>
      <c r="P43" s="175"/>
      <c r="Q43" s="286">
        <f>Q44</f>
        <v>4900000</v>
      </c>
    </row>
    <row r="44" spans="1:17">
      <c r="A44" s="189"/>
      <c r="B44" s="146"/>
      <c r="C44" s="293" t="s">
        <v>85</v>
      </c>
      <c r="D44" s="134"/>
      <c r="E44" s="23"/>
      <c r="F44" s="23"/>
      <c r="G44" s="23"/>
      <c r="H44" s="326"/>
      <c r="I44" s="294"/>
      <c r="J44" s="294"/>
      <c r="K44" s="294"/>
      <c r="L44" s="294"/>
      <c r="M44" s="201"/>
      <c r="N44" s="178"/>
      <c r="O44" s="298"/>
      <c r="P44" s="175"/>
      <c r="Q44" s="286">
        <f>SUM(Q45:Q48)</f>
        <v>4900000</v>
      </c>
    </row>
    <row r="45" spans="1:17">
      <c r="A45" s="189"/>
      <c r="B45" s="146"/>
      <c r="C45" s="293" t="s">
        <v>86</v>
      </c>
      <c r="D45" s="134"/>
      <c r="E45" s="23"/>
      <c r="F45" s="23"/>
      <c r="G45" s="23"/>
      <c r="H45" s="181">
        <v>1</v>
      </c>
      <c r="I45" s="294" t="s">
        <v>37</v>
      </c>
      <c r="J45" s="294" t="s">
        <v>38</v>
      </c>
      <c r="K45" s="181">
        <v>5</v>
      </c>
      <c r="L45" s="294" t="s">
        <v>53</v>
      </c>
      <c r="M45" s="201"/>
      <c r="N45" s="178">
        <f>H45*K45</f>
        <v>5</v>
      </c>
      <c r="O45" s="298" t="s">
        <v>56</v>
      </c>
      <c r="P45" s="299">
        <v>150000</v>
      </c>
      <c r="Q45" s="286">
        <f>N45*P45</f>
        <v>750000</v>
      </c>
    </row>
    <row r="46" spans="1:17">
      <c r="A46" s="189"/>
      <c r="B46" s="146"/>
      <c r="C46" s="293" t="s">
        <v>41</v>
      </c>
      <c r="D46" s="134"/>
      <c r="E46" s="23"/>
      <c r="F46" s="23"/>
      <c r="G46" s="23"/>
      <c r="H46" s="181">
        <v>1</v>
      </c>
      <c r="I46" s="294" t="s">
        <v>37</v>
      </c>
      <c r="J46" s="294" t="s">
        <v>38</v>
      </c>
      <c r="K46" s="181">
        <v>5</v>
      </c>
      <c r="L46" s="294" t="s">
        <v>53</v>
      </c>
      <c r="M46" s="201"/>
      <c r="N46" s="178">
        <f>H46*K46</f>
        <v>5</v>
      </c>
      <c r="O46" s="298" t="s">
        <v>56</v>
      </c>
      <c r="P46" s="299">
        <v>130000</v>
      </c>
      <c r="Q46" s="286">
        <f>N46*P46</f>
        <v>650000</v>
      </c>
    </row>
    <row r="47" spans="1:17">
      <c r="A47" s="189"/>
      <c r="B47" s="146"/>
      <c r="C47" s="293" t="s">
        <v>87</v>
      </c>
      <c r="D47" s="134"/>
      <c r="E47" s="23"/>
      <c r="F47" s="23"/>
      <c r="G47" s="23"/>
      <c r="H47" s="181">
        <v>4</v>
      </c>
      <c r="I47" s="294" t="s">
        <v>37</v>
      </c>
      <c r="J47" s="294" t="s">
        <v>38</v>
      </c>
      <c r="K47" s="181">
        <v>5</v>
      </c>
      <c r="L47" s="294" t="s">
        <v>53</v>
      </c>
      <c r="M47" s="201"/>
      <c r="N47" s="178">
        <f>H47*K47</f>
        <v>20</v>
      </c>
      <c r="O47" s="298" t="s">
        <v>56</v>
      </c>
      <c r="P47" s="299">
        <v>100000</v>
      </c>
      <c r="Q47" s="286">
        <f>N47*P47</f>
        <v>2000000</v>
      </c>
    </row>
    <row r="48" spans="1:17">
      <c r="A48" s="189"/>
      <c r="B48" s="146"/>
      <c r="C48" s="293" t="s">
        <v>43</v>
      </c>
      <c r="D48" s="134"/>
      <c r="E48" s="23"/>
      <c r="F48" s="23"/>
      <c r="G48" s="23"/>
      <c r="H48" s="181">
        <v>4</v>
      </c>
      <c r="I48" s="294" t="s">
        <v>37</v>
      </c>
      <c r="J48" s="294" t="s">
        <v>38</v>
      </c>
      <c r="K48" s="181">
        <v>5</v>
      </c>
      <c r="L48" s="294" t="s">
        <v>53</v>
      </c>
      <c r="M48" s="201"/>
      <c r="N48" s="178">
        <f>H48*K48</f>
        <v>20</v>
      </c>
      <c r="O48" s="298" t="s">
        <v>56</v>
      </c>
      <c r="P48" s="299">
        <v>75000</v>
      </c>
      <c r="Q48" s="286">
        <f>N48*P48</f>
        <v>1500000</v>
      </c>
    </row>
    <row r="49" spans="1:20">
      <c r="A49" s="189"/>
      <c r="B49" s="146"/>
      <c r="C49" s="293"/>
      <c r="D49" s="134"/>
      <c r="E49" s="23"/>
      <c r="F49" s="23"/>
      <c r="G49" s="23"/>
      <c r="H49" s="23"/>
      <c r="I49" s="23"/>
      <c r="J49" s="201"/>
      <c r="K49" s="201"/>
      <c r="L49" s="201"/>
      <c r="M49" s="201"/>
      <c r="N49" s="178"/>
      <c r="O49" s="298"/>
      <c r="P49" s="299"/>
      <c r="Q49" s="286"/>
    </row>
    <row r="50" spans="1:20">
      <c r="A50" s="271" t="s">
        <v>246</v>
      </c>
      <c r="B50" s="146"/>
      <c r="C50" s="276" t="s">
        <v>35</v>
      </c>
      <c r="D50" s="134"/>
      <c r="E50" s="23"/>
      <c r="F50" s="23"/>
      <c r="G50" s="23"/>
      <c r="H50" s="23"/>
      <c r="I50" s="23"/>
      <c r="J50" s="201"/>
      <c r="K50" s="201"/>
      <c r="L50" s="201"/>
      <c r="M50" s="201"/>
      <c r="N50" s="178"/>
      <c r="O50" s="243"/>
      <c r="P50" s="186"/>
      <c r="Q50" s="285">
        <f>Q51+Q76+Q89+Q95+Q99</f>
        <v>19275000</v>
      </c>
    </row>
    <row r="51" spans="1:20">
      <c r="A51" s="271" t="s">
        <v>247</v>
      </c>
      <c r="B51" s="146"/>
      <c r="C51" s="276" t="s">
        <v>88</v>
      </c>
      <c r="D51" s="134"/>
      <c r="E51" s="23"/>
      <c r="F51" s="23"/>
      <c r="G51" s="23"/>
      <c r="H51" s="23"/>
      <c r="I51" s="23"/>
      <c r="J51" s="201"/>
      <c r="K51" s="201"/>
      <c r="L51" s="201"/>
      <c r="M51" s="201"/>
      <c r="N51" s="178"/>
      <c r="O51" s="178"/>
      <c r="P51" s="289"/>
      <c r="Q51" s="288">
        <f>Q52+Q73</f>
        <v>1514000</v>
      </c>
    </row>
    <row r="52" spans="1:20">
      <c r="A52" s="189" t="s">
        <v>248</v>
      </c>
      <c r="B52" s="146"/>
      <c r="C52" s="169" t="s">
        <v>89</v>
      </c>
      <c r="D52" s="134"/>
      <c r="E52" s="23"/>
      <c r="F52" s="23"/>
      <c r="G52" s="23"/>
      <c r="H52" s="23"/>
      <c r="I52" s="23"/>
      <c r="J52" s="201"/>
      <c r="K52" s="201"/>
      <c r="L52" s="201"/>
      <c r="M52" s="201"/>
      <c r="N52" s="178"/>
      <c r="O52" s="243"/>
      <c r="P52" s="186">
        <v>1356500</v>
      </c>
      <c r="Q52" s="186">
        <f>SUM(Q53:Q71)</f>
        <v>1356500</v>
      </c>
      <c r="S52" s="185">
        <f>Q52-P52</f>
        <v>0</v>
      </c>
    </row>
    <row r="53" spans="1:20">
      <c r="A53" s="189"/>
      <c r="B53" s="146"/>
      <c r="C53" s="321" t="s">
        <v>90</v>
      </c>
      <c r="D53" s="134"/>
      <c r="E53" s="23"/>
      <c r="F53" s="23"/>
      <c r="G53" s="23"/>
      <c r="H53" s="23"/>
      <c r="I53" s="23"/>
      <c r="J53" s="201"/>
      <c r="K53" s="201"/>
      <c r="L53" s="201"/>
      <c r="M53" s="201"/>
      <c r="N53" s="296">
        <v>78</v>
      </c>
      <c r="O53" s="296" t="s">
        <v>51</v>
      </c>
      <c r="P53" s="297">
        <v>500</v>
      </c>
      <c r="Q53" s="186">
        <f t="shared" ref="Q53:Q71" si="0">N53*P53</f>
        <v>39000</v>
      </c>
      <c r="S53">
        <f>12500/500</f>
        <v>25</v>
      </c>
      <c r="T53">
        <f>27000</f>
        <v>27000</v>
      </c>
    </row>
    <row r="54" spans="1:20">
      <c r="A54" s="189"/>
      <c r="B54" s="146"/>
      <c r="C54" s="321" t="s">
        <v>91</v>
      </c>
      <c r="D54" s="134"/>
      <c r="E54" s="23"/>
      <c r="F54" s="23"/>
      <c r="G54" s="23"/>
      <c r="H54" s="23"/>
      <c r="I54" s="23"/>
      <c r="J54" s="201"/>
      <c r="K54" s="201"/>
      <c r="L54" s="201"/>
      <c r="M54" s="201"/>
      <c r="N54" s="296">
        <v>20</v>
      </c>
      <c r="O54" s="296" t="s">
        <v>51</v>
      </c>
      <c r="P54" s="299">
        <v>11250</v>
      </c>
      <c r="Q54" s="186">
        <f t="shared" si="0"/>
        <v>225000</v>
      </c>
      <c r="T54">
        <f>T53/250</f>
        <v>108</v>
      </c>
    </row>
    <row r="55" spans="1:20">
      <c r="A55" s="189" t="s">
        <v>12</v>
      </c>
      <c r="B55" s="146"/>
      <c r="C55" s="321" t="s">
        <v>92</v>
      </c>
      <c r="D55" s="134"/>
      <c r="E55" s="23"/>
      <c r="F55" s="23"/>
      <c r="G55" s="23"/>
      <c r="H55" s="23"/>
      <c r="I55" s="23"/>
      <c r="J55" s="201"/>
      <c r="K55" s="201"/>
      <c r="L55" s="201"/>
      <c r="M55" s="201"/>
      <c r="N55" s="296">
        <v>75</v>
      </c>
      <c r="O55" s="296" t="s">
        <v>51</v>
      </c>
      <c r="P55" s="299">
        <v>750</v>
      </c>
      <c r="Q55" s="186">
        <f t="shared" si="0"/>
        <v>56250</v>
      </c>
    </row>
    <row r="56" spans="1:20">
      <c r="A56" s="189"/>
      <c r="B56" s="146"/>
      <c r="C56" s="321" t="s">
        <v>93</v>
      </c>
      <c r="D56" s="134"/>
      <c r="E56" s="23"/>
      <c r="F56" s="23"/>
      <c r="G56" s="23"/>
      <c r="H56" s="23"/>
      <c r="I56" s="23"/>
      <c r="J56" s="201"/>
      <c r="K56" s="201"/>
      <c r="L56" s="201"/>
      <c r="M56" s="201"/>
      <c r="N56" s="296">
        <v>6</v>
      </c>
      <c r="O56" s="296" t="s">
        <v>94</v>
      </c>
      <c r="P56" s="299">
        <v>28125</v>
      </c>
      <c r="Q56" s="186">
        <f t="shared" si="0"/>
        <v>168750</v>
      </c>
    </row>
    <row r="57" spans="1:20">
      <c r="A57" s="189"/>
      <c r="B57" s="146"/>
      <c r="C57" s="321" t="s">
        <v>370</v>
      </c>
      <c r="D57" s="134"/>
      <c r="E57" s="23"/>
      <c r="F57" s="23"/>
      <c r="G57" s="23"/>
      <c r="H57" s="23"/>
      <c r="I57" s="23"/>
      <c r="J57" s="201"/>
      <c r="K57" s="201"/>
      <c r="L57" s="201"/>
      <c r="M57" s="201"/>
      <c r="N57" s="296">
        <v>2</v>
      </c>
      <c r="O57" s="296" t="s">
        <v>47</v>
      </c>
      <c r="P57" s="299">
        <v>22500</v>
      </c>
      <c r="Q57" s="186">
        <f t="shared" si="0"/>
        <v>45000</v>
      </c>
    </row>
    <row r="58" spans="1:20">
      <c r="A58" s="189"/>
      <c r="B58" s="146"/>
      <c r="C58" s="278" t="s">
        <v>95</v>
      </c>
      <c r="D58" s="134"/>
      <c r="E58" s="23"/>
      <c r="F58" s="23"/>
      <c r="G58" s="23"/>
      <c r="H58" s="23"/>
      <c r="I58" s="23"/>
      <c r="J58" s="201"/>
      <c r="K58" s="201"/>
      <c r="L58" s="201"/>
      <c r="M58" s="201"/>
      <c r="N58" s="296">
        <v>6</v>
      </c>
      <c r="O58" s="296" t="s">
        <v>96</v>
      </c>
      <c r="P58" s="299">
        <v>21250</v>
      </c>
      <c r="Q58" s="186">
        <f t="shared" si="0"/>
        <v>127500</v>
      </c>
    </row>
    <row r="59" spans="1:20">
      <c r="A59" s="189"/>
      <c r="B59" s="146"/>
      <c r="C59" s="321" t="s">
        <v>97</v>
      </c>
      <c r="D59" s="134"/>
      <c r="E59" s="23"/>
      <c r="F59" s="23"/>
      <c r="G59" s="23"/>
      <c r="H59" s="23"/>
      <c r="I59" s="23"/>
      <c r="J59" s="201"/>
      <c r="K59" s="201"/>
      <c r="L59" s="201"/>
      <c r="M59" s="201"/>
      <c r="N59" s="296">
        <v>4</v>
      </c>
      <c r="O59" s="296" t="s">
        <v>98</v>
      </c>
      <c r="P59" s="299">
        <v>11250</v>
      </c>
      <c r="Q59" s="186">
        <f t="shared" si="0"/>
        <v>45000</v>
      </c>
    </row>
    <row r="60" spans="1:20">
      <c r="A60" s="189"/>
      <c r="B60" s="146"/>
      <c r="C60" s="321" t="s">
        <v>99</v>
      </c>
      <c r="D60" s="134"/>
      <c r="E60" s="23"/>
      <c r="F60" s="23"/>
      <c r="G60" s="23"/>
      <c r="H60" s="23"/>
      <c r="I60" s="23"/>
      <c r="J60" s="201"/>
      <c r="K60" s="201"/>
      <c r="L60" s="201"/>
      <c r="M60" s="201"/>
      <c r="N60" s="296">
        <v>3</v>
      </c>
      <c r="O60" s="296" t="s">
        <v>47</v>
      </c>
      <c r="P60" s="299">
        <v>10000</v>
      </c>
      <c r="Q60" s="186">
        <f t="shared" si="0"/>
        <v>30000</v>
      </c>
    </row>
    <row r="61" spans="1:20">
      <c r="A61" s="189"/>
      <c r="B61" s="146"/>
      <c r="C61" s="321" t="s">
        <v>101</v>
      </c>
      <c r="D61" s="134"/>
      <c r="E61" s="23"/>
      <c r="F61" s="23"/>
      <c r="G61" s="23"/>
      <c r="H61" s="23"/>
      <c r="I61" s="23"/>
      <c r="J61" s="201"/>
      <c r="K61" s="201"/>
      <c r="L61" s="201"/>
      <c r="M61" s="201"/>
      <c r="N61" s="327">
        <v>8</v>
      </c>
      <c r="O61" s="177" t="s">
        <v>45</v>
      </c>
      <c r="P61" s="328">
        <v>14500</v>
      </c>
      <c r="Q61" s="186">
        <f t="shared" si="0"/>
        <v>116000</v>
      </c>
    </row>
    <row r="62" spans="1:20">
      <c r="A62" s="189"/>
      <c r="B62" s="146"/>
      <c r="C62" s="321" t="s">
        <v>371</v>
      </c>
      <c r="D62" s="134"/>
      <c r="E62" s="23"/>
      <c r="F62" s="23"/>
      <c r="G62" s="23"/>
      <c r="H62" s="23"/>
      <c r="I62" s="23"/>
      <c r="J62" s="201"/>
      <c r="K62" s="201"/>
      <c r="L62" s="201"/>
      <c r="M62" s="201"/>
      <c r="N62" s="296">
        <v>12</v>
      </c>
      <c r="O62" s="296" t="s">
        <v>96</v>
      </c>
      <c r="P62" s="299">
        <v>2500</v>
      </c>
      <c r="Q62" s="186">
        <f t="shared" si="0"/>
        <v>30000</v>
      </c>
    </row>
    <row r="63" spans="1:20">
      <c r="A63" s="272"/>
      <c r="B63" s="146"/>
      <c r="C63" s="321" t="s">
        <v>102</v>
      </c>
      <c r="D63" s="134"/>
      <c r="E63" s="23"/>
      <c r="F63" s="23"/>
      <c r="G63" s="23"/>
      <c r="H63" s="23"/>
      <c r="I63" s="23"/>
      <c r="J63" s="201"/>
      <c r="K63" s="201"/>
      <c r="L63" s="201"/>
      <c r="M63" s="201"/>
      <c r="N63" s="296">
        <v>1</v>
      </c>
      <c r="O63" s="296" t="s">
        <v>96</v>
      </c>
      <c r="P63" s="299">
        <v>22500</v>
      </c>
      <c r="Q63" s="186">
        <f t="shared" si="0"/>
        <v>22500</v>
      </c>
    </row>
    <row r="64" spans="1:20" ht="14.1" customHeight="1">
      <c r="A64" s="272"/>
      <c r="B64" s="146"/>
      <c r="C64" s="321" t="s">
        <v>103</v>
      </c>
      <c r="D64" s="134"/>
      <c r="E64" s="23"/>
      <c r="F64" s="23"/>
      <c r="G64" s="23"/>
      <c r="H64" s="23"/>
      <c r="I64" s="23"/>
      <c r="J64" s="201"/>
      <c r="K64" s="201"/>
      <c r="L64" s="201"/>
      <c r="M64" s="201"/>
      <c r="N64" s="296">
        <v>2</v>
      </c>
      <c r="O64" s="296" t="s">
        <v>100</v>
      </c>
      <c r="P64" s="299">
        <v>6900</v>
      </c>
      <c r="Q64" s="186">
        <f t="shared" si="0"/>
        <v>13800</v>
      </c>
    </row>
    <row r="65" spans="1:17" ht="14.1" customHeight="1">
      <c r="A65" s="272"/>
      <c r="B65" s="146"/>
      <c r="C65" s="321" t="s">
        <v>104</v>
      </c>
      <c r="D65" s="134"/>
      <c r="E65" s="23"/>
      <c r="F65" s="23"/>
      <c r="G65" s="23"/>
      <c r="H65" s="23"/>
      <c r="I65" s="23"/>
      <c r="J65" s="201"/>
      <c r="K65" s="201"/>
      <c r="L65" s="201"/>
      <c r="M65" s="201"/>
      <c r="N65" s="296">
        <v>2</v>
      </c>
      <c r="O65" s="296" t="s">
        <v>96</v>
      </c>
      <c r="P65" s="299">
        <v>12600</v>
      </c>
      <c r="Q65" s="186">
        <f t="shared" si="0"/>
        <v>25200</v>
      </c>
    </row>
    <row r="66" spans="1:17" ht="14.1" customHeight="1">
      <c r="A66" s="272"/>
      <c r="B66" s="146"/>
      <c r="C66" s="321" t="s">
        <v>107</v>
      </c>
      <c r="D66" s="134"/>
      <c r="E66" s="23"/>
      <c r="F66" s="23"/>
      <c r="G66" s="23"/>
      <c r="H66" s="23"/>
      <c r="I66" s="23"/>
      <c r="J66" s="201"/>
      <c r="K66" s="201"/>
      <c r="L66" s="201"/>
      <c r="M66" s="201"/>
      <c r="N66" s="329">
        <v>4</v>
      </c>
      <c r="O66" s="296" t="s">
        <v>44</v>
      </c>
      <c r="P66" s="297">
        <v>56250</v>
      </c>
      <c r="Q66" s="186">
        <f t="shared" si="0"/>
        <v>225000</v>
      </c>
    </row>
    <row r="67" spans="1:17" ht="14.1" customHeight="1">
      <c r="A67" s="272"/>
      <c r="B67" s="146"/>
      <c r="C67" s="321" t="s">
        <v>108</v>
      </c>
      <c r="D67" s="134"/>
      <c r="E67" s="23"/>
      <c r="F67" s="23"/>
      <c r="G67" s="23"/>
      <c r="H67" s="23"/>
      <c r="I67" s="23"/>
      <c r="J67" s="201"/>
      <c r="K67" s="201"/>
      <c r="L67" s="201"/>
      <c r="M67" s="201"/>
      <c r="N67" s="329">
        <v>2</v>
      </c>
      <c r="O67" s="296" t="s">
        <v>49</v>
      </c>
      <c r="P67" s="297">
        <v>43750</v>
      </c>
      <c r="Q67" s="186">
        <f t="shared" si="0"/>
        <v>87500</v>
      </c>
    </row>
    <row r="68" spans="1:17" ht="14.1" customHeight="1">
      <c r="A68" s="272" t="s">
        <v>12</v>
      </c>
      <c r="B68" s="146"/>
      <c r="C68" s="321" t="s">
        <v>109</v>
      </c>
      <c r="D68" s="134"/>
      <c r="E68" s="23"/>
      <c r="F68" s="23"/>
      <c r="G68" s="23"/>
      <c r="H68" s="23"/>
      <c r="I68" s="23"/>
      <c r="J68" s="201"/>
      <c r="K68" s="201"/>
      <c r="L68" s="201"/>
      <c r="M68" s="201"/>
      <c r="N68" s="329">
        <v>2</v>
      </c>
      <c r="O68" s="296" t="s">
        <v>96</v>
      </c>
      <c r="P68" s="297">
        <v>6250</v>
      </c>
      <c r="Q68" s="186">
        <f t="shared" si="0"/>
        <v>12500</v>
      </c>
    </row>
    <row r="69" spans="1:17" ht="14.1" customHeight="1">
      <c r="A69" s="272"/>
      <c r="B69" s="146"/>
      <c r="C69" s="321" t="s">
        <v>265</v>
      </c>
      <c r="D69" s="134"/>
      <c r="E69" s="23"/>
      <c r="F69" s="23"/>
      <c r="G69" s="23"/>
      <c r="H69" s="23"/>
      <c r="I69" s="23"/>
      <c r="J69" s="201"/>
      <c r="K69" s="201"/>
      <c r="L69" s="201"/>
      <c r="M69" s="201"/>
      <c r="N69" s="329">
        <v>1</v>
      </c>
      <c r="O69" s="296" t="s">
        <v>96</v>
      </c>
      <c r="P69" s="297">
        <v>18750</v>
      </c>
      <c r="Q69" s="186">
        <f t="shared" si="0"/>
        <v>18750</v>
      </c>
    </row>
    <row r="70" spans="1:17" ht="14.1" customHeight="1">
      <c r="A70" s="272"/>
      <c r="B70" s="146"/>
      <c r="C70" s="321" t="s">
        <v>266</v>
      </c>
      <c r="D70" s="134"/>
      <c r="E70" s="23"/>
      <c r="F70" s="23"/>
      <c r="G70" s="23"/>
      <c r="H70" s="23"/>
      <c r="I70" s="23"/>
      <c r="J70" s="201"/>
      <c r="K70" s="201"/>
      <c r="L70" s="201"/>
      <c r="M70" s="201"/>
      <c r="N70" s="329">
        <v>2</v>
      </c>
      <c r="O70" s="296" t="s">
        <v>96</v>
      </c>
      <c r="P70" s="297">
        <v>18750</v>
      </c>
      <c r="Q70" s="186">
        <f t="shared" si="0"/>
        <v>37500</v>
      </c>
    </row>
    <row r="71" spans="1:17" ht="14.1" customHeight="1">
      <c r="A71" s="272"/>
      <c r="B71" s="146"/>
      <c r="C71" s="321" t="s">
        <v>267</v>
      </c>
      <c r="D71" s="134"/>
      <c r="E71" s="23"/>
      <c r="F71" s="23"/>
      <c r="G71" s="23"/>
      <c r="H71" s="23"/>
      <c r="I71" s="23"/>
      <c r="J71" s="201"/>
      <c r="K71" s="201"/>
      <c r="L71" s="201"/>
      <c r="M71" s="201"/>
      <c r="N71" s="329">
        <v>1</v>
      </c>
      <c r="O71" s="296" t="s">
        <v>96</v>
      </c>
      <c r="P71" s="297">
        <v>31250</v>
      </c>
      <c r="Q71" s="186">
        <f t="shared" si="0"/>
        <v>31250</v>
      </c>
    </row>
    <row r="72" spans="1:17" ht="14.1" customHeight="1">
      <c r="A72" s="272"/>
      <c r="B72" s="146"/>
      <c r="C72" s="169"/>
      <c r="D72" s="134"/>
      <c r="E72" s="23"/>
      <c r="F72" s="23"/>
      <c r="G72" s="23"/>
      <c r="H72" s="23"/>
      <c r="I72" s="23"/>
      <c r="J72" s="201"/>
      <c r="K72" s="201"/>
      <c r="L72" s="201"/>
      <c r="M72" s="201"/>
      <c r="N72" s="291"/>
      <c r="O72" s="178"/>
      <c r="P72" s="186"/>
      <c r="Q72" s="186"/>
    </row>
    <row r="73" spans="1:17" ht="14.1" customHeight="1">
      <c r="A73" s="271" t="s">
        <v>249</v>
      </c>
      <c r="B73" s="146"/>
      <c r="C73" s="276" t="s">
        <v>111</v>
      </c>
      <c r="D73" s="134"/>
      <c r="E73" s="23"/>
      <c r="F73" s="23"/>
      <c r="G73" s="23"/>
      <c r="H73" s="23"/>
      <c r="I73" s="23"/>
      <c r="J73" s="201"/>
      <c r="K73" s="201"/>
      <c r="L73" s="201"/>
      <c r="M73" s="201"/>
      <c r="N73" s="331"/>
      <c r="O73" s="287"/>
      <c r="P73" s="290"/>
      <c r="Q73" s="288">
        <f>SUM(Q74:Q74)</f>
        <v>157500</v>
      </c>
    </row>
    <row r="74" spans="1:17" ht="14.1" customHeight="1">
      <c r="A74" s="272"/>
      <c r="B74" s="146"/>
      <c r="C74" s="322" t="s">
        <v>112</v>
      </c>
      <c r="D74" s="134"/>
      <c r="E74" s="23"/>
      <c r="F74" s="23"/>
      <c r="G74" s="23"/>
      <c r="H74" s="164">
        <v>1.5</v>
      </c>
      <c r="I74" s="282" t="s">
        <v>38</v>
      </c>
      <c r="J74" s="282">
        <v>4</v>
      </c>
      <c r="K74" s="282" t="s">
        <v>113</v>
      </c>
      <c r="L74" s="201"/>
      <c r="M74" s="201"/>
      <c r="N74" s="228">
        <f>H74*J74</f>
        <v>6</v>
      </c>
      <c r="O74" s="243" t="s">
        <v>113</v>
      </c>
      <c r="P74" s="186">
        <v>26250</v>
      </c>
      <c r="Q74" s="186">
        <f>N74*P74</f>
        <v>157500</v>
      </c>
    </row>
    <row r="75" spans="1:17" ht="14.1" customHeight="1">
      <c r="A75" s="272"/>
      <c r="B75" s="146"/>
      <c r="C75" s="172"/>
      <c r="D75" s="134"/>
      <c r="E75" s="23"/>
      <c r="F75" s="23"/>
      <c r="G75" s="23"/>
      <c r="H75" s="23"/>
      <c r="I75" s="23"/>
      <c r="J75" s="201"/>
      <c r="K75" s="201"/>
      <c r="L75" s="201"/>
      <c r="M75" s="201"/>
      <c r="N75" s="228"/>
      <c r="O75" s="243"/>
      <c r="P75" s="186"/>
      <c r="Q75" s="186"/>
    </row>
    <row r="76" spans="1:17" ht="14.1" customHeight="1">
      <c r="A76" s="271" t="s">
        <v>250</v>
      </c>
      <c r="B76" s="146"/>
      <c r="C76" s="276" t="s">
        <v>114</v>
      </c>
      <c r="D76" s="134"/>
      <c r="E76" s="23"/>
      <c r="F76" s="23"/>
      <c r="G76" s="23"/>
      <c r="H76" s="23"/>
      <c r="I76" s="23"/>
      <c r="J76" s="201"/>
      <c r="K76" s="201"/>
      <c r="L76" s="201"/>
      <c r="M76" s="201"/>
      <c r="N76" s="178"/>
      <c r="O76" s="243"/>
      <c r="P76" s="186"/>
      <c r="Q76" s="288">
        <f>Q77+Q83+Q86</f>
        <v>10250000</v>
      </c>
    </row>
    <row r="77" spans="1:17" ht="14.1" customHeight="1">
      <c r="A77" s="273" t="s">
        <v>251</v>
      </c>
      <c r="B77" s="146"/>
      <c r="C77" s="277" t="s">
        <v>115</v>
      </c>
      <c r="D77" s="134"/>
      <c r="E77" s="23"/>
      <c r="F77" s="23"/>
      <c r="G77" s="23"/>
      <c r="H77" s="23"/>
      <c r="I77" s="23"/>
      <c r="J77" s="201"/>
      <c r="K77" s="201"/>
      <c r="L77" s="201"/>
      <c r="M77" s="201"/>
      <c r="N77" s="178"/>
      <c r="O77" s="243"/>
      <c r="P77" s="186"/>
      <c r="Q77" s="186">
        <f>SUM(Q78:Q81)</f>
        <v>3600000</v>
      </c>
    </row>
    <row r="78" spans="1:17" ht="14.1" customHeight="1">
      <c r="A78" s="274"/>
      <c r="B78" s="146"/>
      <c r="C78" s="323" t="s">
        <v>116</v>
      </c>
      <c r="D78" s="134"/>
      <c r="E78" s="23"/>
      <c r="F78" s="23"/>
      <c r="G78" s="23"/>
      <c r="H78" s="23"/>
      <c r="I78" s="23"/>
      <c r="J78" s="201"/>
      <c r="K78" s="201"/>
      <c r="L78" s="201"/>
      <c r="M78" s="201"/>
      <c r="N78" s="296"/>
      <c r="O78" s="332"/>
      <c r="P78" s="297"/>
      <c r="Q78" s="297"/>
    </row>
    <row r="79" spans="1:17" ht="14.1" customHeight="1">
      <c r="A79" s="274"/>
      <c r="B79" s="146"/>
      <c r="C79" s="324" t="s">
        <v>117</v>
      </c>
      <c r="D79" s="134"/>
      <c r="E79" s="23"/>
      <c r="F79" s="23"/>
      <c r="G79" s="23"/>
      <c r="H79" s="181">
        <v>4</v>
      </c>
      <c r="I79" s="181" t="s">
        <v>37</v>
      </c>
      <c r="J79" s="181" t="s">
        <v>38</v>
      </c>
      <c r="K79" s="181">
        <v>1</v>
      </c>
      <c r="L79" s="283" t="s">
        <v>118</v>
      </c>
      <c r="M79" s="201"/>
      <c r="N79" s="296">
        <f>H79*K79</f>
        <v>4</v>
      </c>
      <c r="O79" s="296" t="s">
        <v>119</v>
      </c>
      <c r="P79" s="299">
        <v>300000</v>
      </c>
      <c r="Q79" s="297">
        <f>P79*N79</f>
        <v>1200000</v>
      </c>
    </row>
    <row r="80" spans="1:17" ht="14.1" customHeight="1">
      <c r="A80" s="271"/>
      <c r="B80" s="146"/>
      <c r="C80" s="323" t="s">
        <v>120</v>
      </c>
      <c r="D80" s="134"/>
      <c r="E80" s="23"/>
      <c r="F80" s="23"/>
      <c r="G80" s="23"/>
      <c r="H80" s="283"/>
      <c r="I80" s="283"/>
      <c r="J80" s="283"/>
      <c r="K80" s="283"/>
      <c r="L80" s="283"/>
      <c r="M80" s="201"/>
      <c r="N80" s="296"/>
      <c r="O80" s="296"/>
      <c r="P80" s="299"/>
      <c r="Q80" s="297"/>
    </row>
    <row r="81" spans="1:20" ht="14.1" customHeight="1">
      <c r="A81" s="271"/>
      <c r="B81" s="146"/>
      <c r="C81" s="324" t="s">
        <v>121</v>
      </c>
      <c r="D81" s="134"/>
      <c r="E81" s="23"/>
      <c r="F81" s="23"/>
      <c r="G81" s="23"/>
      <c r="H81" s="181">
        <v>8</v>
      </c>
      <c r="I81" s="181" t="s">
        <v>37</v>
      </c>
      <c r="J81" s="181" t="s">
        <v>38</v>
      </c>
      <c r="K81" s="181">
        <v>1</v>
      </c>
      <c r="L81" s="283" t="s">
        <v>118</v>
      </c>
      <c r="M81" s="201"/>
      <c r="N81" s="296">
        <f>H81*K81</f>
        <v>8</v>
      </c>
      <c r="O81" s="296" t="s">
        <v>119</v>
      </c>
      <c r="P81" s="299">
        <v>300000</v>
      </c>
      <c r="Q81" s="297">
        <f>P81*N81</f>
        <v>2400000</v>
      </c>
    </row>
    <row r="82" spans="1:20" ht="14.1" customHeight="1">
      <c r="A82" s="271"/>
      <c r="B82" s="146"/>
      <c r="C82" s="276"/>
      <c r="D82" s="134"/>
      <c r="E82" s="23"/>
      <c r="F82" s="23"/>
      <c r="G82" s="23"/>
      <c r="H82" s="282"/>
      <c r="I82" s="282"/>
      <c r="J82" s="282"/>
      <c r="K82" s="282"/>
      <c r="L82" s="282"/>
      <c r="M82" s="201"/>
      <c r="N82" s="178"/>
      <c r="O82" s="243"/>
      <c r="P82" s="186"/>
      <c r="Q82" s="288"/>
    </row>
    <row r="83" spans="1:20" ht="14.1" customHeight="1">
      <c r="A83" s="189" t="s">
        <v>252</v>
      </c>
      <c r="B83" s="146"/>
      <c r="C83" s="169" t="s">
        <v>122</v>
      </c>
      <c r="D83" s="134"/>
      <c r="E83" s="23"/>
      <c r="F83" s="23"/>
      <c r="G83" s="23"/>
      <c r="H83" s="282"/>
      <c r="I83" s="282"/>
      <c r="J83" s="282"/>
      <c r="K83" s="282"/>
      <c r="L83" s="282"/>
      <c r="M83" s="201"/>
      <c r="N83" s="178"/>
      <c r="O83" s="243"/>
      <c r="P83" s="186"/>
      <c r="Q83" s="186">
        <f>SUM(Q84:Q84)</f>
        <v>6500000</v>
      </c>
    </row>
    <row r="84" spans="1:20" ht="14.1" customHeight="1">
      <c r="A84" s="189"/>
      <c r="B84" s="146"/>
      <c r="C84" s="172" t="s">
        <v>123</v>
      </c>
      <c r="D84" s="134"/>
      <c r="E84" s="23"/>
      <c r="F84" s="23"/>
      <c r="G84" s="23"/>
      <c r="H84" s="164">
        <v>100</v>
      </c>
      <c r="I84" s="164" t="s">
        <v>40</v>
      </c>
      <c r="J84" s="164" t="s">
        <v>38</v>
      </c>
      <c r="K84" s="164">
        <v>1</v>
      </c>
      <c r="L84" s="164" t="s">
        <v>53</v>
      </c>
      <c r="M84" s="201"/>
      <c r="N84" s="178">
        <f>H84*K84</f>
        <v>100</v>
      </c>
      <c r="O84" s="243" t="s">
        <v>124</v>
      </c>
      <c r="P84" s="186">
        <v>65000</v>
      </c>
      <c r="Q84" s="186">
        <f>N84*P84</f>
        <v>6500000</v>
      </c>
    </row>
    <row r="85" spans="1:20" ht="14.1" customHeight="1">
      <c r="A85" s="189"/>
      <c r="B85" s="146"/>
      <c r="C85" s="169"/>
      <c r="D85" s="134"/>
      <c r="E85" s="23"/>
      <c r="F85" s="23"/>
      <c r="G85" s="23"/>
      <c r="H85" s="23"/>
      <c r="I85" s="23"/>
      <c r="J85" s="201"/>
      <c r="K85" s="201"/>
      <c r="L85" s="201"/>
      <c r="M85" s="201"/>
      <c r="N85" s="178"/>
      <c r="O85" s="243"/>
      <c r="P85" s="186"/>
      <c r="Q85" s="186" t="s">
        <v>12</v>
      </c>
    </row>
    <row r="86" spans="1:20" ht="14.1" customHeight="1">
      <c r="A86" s="189" t="s">
        <v>253</v>
      </c>
      <c r="B86" s="146"/>
      <c r="C86" s="169" t="s">
        <v>125</v>
      </c>
      <c r="D86" s="134"/>
      <c r="E86" s="23"/>
      <c r="F86" s="23"/>
      <c r="G86" s="23"/>
      <c r="H86" s="23"/>
      <c r="I86" s="23"/>
      <c r="J86" s="201"/>
      <c r="K86" s="201"/>
      <c r="L86" s="201"/>
      <c r="M86" s="201"/>
      <c r="N86" s="178"/>
      <c r="O86" s="243"/>
      <c r="P86" s="186"/>
      <c r="Q86" s="186">
        <f>SUM(Q87:Q87)</f>
        <v>150000</v>
      </c>
      <c r="S86" t="s">
        <v>12</v>
      </c>
    </row>
    <row r="87" spans="1:20" ht="14.1" customHeight="1">
      <c r="A87" s="317"/>
      <c r="B87" s="146"/>
      <c r="C87" s="168" t="s">
        <v>126</v>
      </c>
      <c r="D87" s="134"/>
      <c r="E87" s="23"/>
      <c r="F87" s="23"/>
      <c r="G87" s="23"/>
      <c r="H87" s="164">
        <v>3</v>
      </c>
      <c r="I87" s="164" t="s">
        <v>37</v>
      </c>
      <c r="J87" s="164" t="s">
        <v>38</v>
      </c>
      <c r="K87" s="164">
        <v>1</v>
      </c>
      <c r="L87" s="164" t="s">
        <v>53</v>
      </c>
      <c r="M87" s="201"/>
      <c r="N87" s="178">
        <f>H87*K87</f>
        <v>3</v>
      </c>
      <c r="O87" s="243" t="s">
        <v>53</v>
      </c>
      <c r="P87" s="289">
        <v>50000</v>
      </c>
      <c r="Q87" s="186">
        <f>N87*P87</f>
        <v>150000</v>
      </c>
    </row>
    <row r="88" spans="1:20" ht="14.1" customHeight="1">
      <c r="A88" s="272"/>
      <c r="B88" s="146"/>
      <c r="C88" s="169" t="s">
        <v>12</v>
      </c>
      <c r="D88" s="134"/>
      <c r="E88" s="23"/>
      <c r="F88" s="23"/>
      <c r="G88" s="23"/>
      <c r="H88" s="23"/>
      <c r="I88" s="23"/>
      <c r="J88" s="201"/>
      <c r="K88" s="201"/>
      <c r="L88" s="201"/>
      <c r="M88" s="201"/>
      <c r="N88" s="178"/>
      <c r="O88" s="178"/>
      <c r="P88" s="289"/>
      <c r="Q88" s="186"/>
    </row>
    <row r="89" spans="1:20" ht="14.1" customHeight="1">
      <c r="A89" s="271" t="s">
        <v>254</v>
      </c>
      <c r="B89" s="146"/>
      <c r="C89" s="279" t="s">
        <v>127</v>
      </c>
      <c r="D89" s="134"/>
      <c r="E89" s="23"/>
      <c r="F89" s="23"/>
      <c r="G89" s="23"/>
      <c r="H89" s="23"/>
      <c r="I89" s="23"/>
      <c r="J89" s="201"/>
      <c r="K89" s="201"/>
      <c r="L89" s="201"/>
      <c r="M89" s="201"/>
      <c r="N89" s="178"/>
      <c r="O89" s="178"/>
      <c r="P89" s="289"/>
      <c r="Q89" s="288">
        <f>Q91+Q93</f>
        <v>571000</v>
      </c>
    </row>
    <row r="90" spans="1:20" ht="14.1" customHeight="1">
      <c r="A90" s="189" t="s">
        <v>255</v>
      </c>
      <c r="B90" s="146"/>
      <c r="C90" s="280" t="s">
        <v>128</v>
      </c>
      <c r="D90" s="134"/>
      <c r="E90" s="23"/>
      <c r="F90" s="23"/>
      <c r="G90" s="23"/>
      <c r="H90" s="23"/>
      <c r="I90" s="23"/>
      <c r="J90" s="201"/>
      <c r="K90" s="201"/>
      <c r="L90" s="201"/>
      <c r="M90" s="201"/>
      <c r="N90" s="178"/>
      <c r="O90" s="178"/>
      <c r="P90" s="289"/>
      <c r="Q90" s="186"/>
    </row>
    <row r="91" spans="1:20" ht="14.1" customHeight="1">
      <c r="A91" s="272"/>
      <c r="B91" s="146"/>
      <c r="C91" s="169" t="s">
        <v>129</v>
      </c>
      <c r="D91" s="134"/>
      <c r="E91" s="23"/>
      <c r="F91" s="23"/>
      <c r="G91" s="23"/>
      <c r="H91" s="23"/>
      <c r="I91" s="23"/>
      <c r="J91" s="201"/>
      <c r="K91" s="201"/>
      <c r="L91" s="201"/>
      <c r="M91" s="201"/>
      <c r="N91" s="296">
        <v>1534</v>
      </c>
      <c r="O91" s="296" t="s">
        <v>51</v>
      </c>
      <c r="P91" s="297">
        <v>250</v>
      </c>
      <c r="Q91" s="186">
        <f>N91*P91</f>
        <v>383500</v>
      </c>
      <c r="T91">
        <f>1700-166</f>
        <v>1534</v>
      </c>
    </row>
    <row r="92" spans="1:20" ht="14.1" customHeight="1">
      <c r="A92" s="272"/>
      <c r="B92" s="146"/>
      <c r="C92" s="169"/>
      <c r="D92" s="134"/>
      <c r="E92" s="23"/>
      <c r="F92" s="23"/>
      <c r="G92" s="23"/>
      <c r="H92" s="23"/>
      <c r="I92" s="23"/>
      <c r="J92" s="201"/>
      <c r="K92" s="201"/>
      <c r="L92" s="201"/>
      <c r="M92" s="201"/>
      <c r="N92" s="228"/>
      <c r="O92" s="243"/>
      <c r="P92" s="289"/>
      <c r="Q92" s="186"/>
    </row>
    <row r="93" spans="1:20" ht="14.1" customHeight="1">
      <c r="A93" s="189" t="s">
        <v>256</v>
      </c>
      <c r="B93" s="146"/>
      <c r="C93" s="293" t="s">
        <v>130</v>
      </c>
      <c r="D93" s="134"/>
      <c r="E93" s="23"/>
      <c r="F93" s="23"/>
      <c r="G93" s="23"/>
      <c r="H93" s="23"/>
      <c r="I93" s="23"/>
      <c r="J93" s="201"/>
      <c r="K93" s="201"/>
      <c r="L93" s="201"/>
      <c r="M93" s="201"/>
      <c r="N93" s="296">
        <v>75</v>
      </c>
      <c r="O93" s="296" t="s">
        <v>131</v>
      </c>
      <c r="P93" s="297">
        <v>2500</v>
      </c>
      <c r="Q93" s="186">
        <f>N93*P93</f>
        <v>187500</v>
      </c>
    </row>
    <row r="94" spans="1:20" ht="14.1" customHeight="1">
      <c r="A94" s="189"/>
      <c r="B94" s="146"/>
      <c r="C94" s="293"/>
      <c r="D94" s="134"/>
      <c r="E94" s="23"/>
      <c r="F94" s="23"/>
      <c r="G94" s="23"/>
      <c r="H94" s="23"/>
      <c r="I94" s="23"/>
      <c r="J94" s="201"/>
      <c r="K94" s="201"/>
      <c r="L94" s="201"/>
      <c r="M94" s="201"/>
      <c r="N94" s="296"/>
      <c r="O94" s="296"/>
      <c r="P94" s="297"/>
      <c r="Q94" s="186"/>
    </row>
    <row r="95" spans="1:20" ht="14.1" customHeight="1">
      <c r="A95" s="318" t="s">
        <v>257</v>
      </c>
      <c r="B95" s="146"/>
      <c r="C95" s="325" t="s">
        <v>132</v>
      </c>
      <c r="D95" s="134"/>
      <c r="E95" s="23"/>
      <c r="F95" s="23"/>
      <c r="G95" s="23"/>
      <c r="H95" s="23"/>
      <c r="I95" s="23"/>
      <c r="J95" s="201"/>
      <c r="K95" s="201"/>
      <c r="L95" s="201"/>
      <c r="M95" s="201"/>
      <c r="N95" s="333"/>
      <c r="O95" s="333"/>
      <c r="P95" s="334"/>
      <c r="Q95" s="334">
        <f>SUM(Q96:Q97)</f>
        <v>1575000</v>
      </c>
    </row>
    <row r="96" spans="1:20" ht="14.1" customHeight="1">
      <c r="A96" s="273" t="s">
        <v>258</v>
      </c>
      <c r="B96" s="146"/>
      <c r="C96" s="293" t="s">
        <v>133</v>
      </c>
      <c r="D96" s="134"/>
      <c r="E96" s="23"/>
      <c r="F96" s="23"/>
      <c r="G96" s="23"/>
      <c r="H96" s="295">
        <v>25</v>
      </c>
      <c r="I96" s="283" t="s">
        <v>96</v>
      </c>
      <c r="J96" s="283" t="s">
        <v>38</v>
      </c>
      <c r="K96" s="295">
        <v>1</v>
      </c>
      <c r="L96" s="283" t="s">
        <v>53</v>
      </c>
      <c r="M96" s="201"/>
      <c r="N96" s="178">
        <f>H96*K96</f>
        <v>25</v>
      </c>
      <c r="O96" s="296" t="s">
        <v>134</v>
      </c>
      <c r="P96" s="297">
        <v>50000</v>
      </c>
      <c r="Q96" s="297">
        <f>N96*P96</f>
        <v>1250000</v>
      </c>
    </row>
    <row r="97" spans="1:20" ht="14.1" customHeight="1">
      <c r="A97" s="273"/>
      <c r="B97" s="146"/>
      <c r="C97" s="293" t="s">
        <v>135</v>
      </c>
      <c r="D97" s="134"/>
      <c r="E97" s="23"/>
      <c r="F97" s="23"/>
      <c r="G97" s="23"/>
      <c r="H97" s="295">
        <v>130</v>
      </c>
      <c r="I97" s="283" t="s">
        <v>96</v>
      </c>
      <c r="J97" s="283" t="s">
        <v>38</v>
      </c>
      <c r="K97" s="295">
        <v>1</v>
      </c>
      <c r="L97" s="283" t="s">
        <v>53</v>
      </c>
      <c r="M97" s="201"/>
      <c r="N97" s="178">
        <f>H97*K97</f>
        <v>130</v>
      </c>
      <c r="O97" s="296" t="s">
        <v>134</v>
      </c>
      <c r="P97" s="297">
        <v>2500</v>
      </c>
      <c r="Q97" s="297">
        <f>N97*P97</f>
        <v>325000</v>
      </c>
    </row>
    <row r="98" spans="1:20" ht="14.1" customHeight="1">
      <c r="A98" s="275"/>
      <c r="B98" s="146"/>
      <c r="C98" s="169"/>
      <c r="D98" s="134"/>
      <c r="E98" s="23"/>
      <c r="F98" s="23"/>
      <c r="G98" s="23"/>
      <c r="H98" s="282"/>
      <c r="I98" s="282"/>
      <c r="J98" s="282"/>
      <c r="K98" s="282"/>
      <c r="L98" s="282"/>
      <c r="M98" s="201"/>
      <c r="N98" s="178"/>
      <c r="O98" s="178"/>
      <c r="P98" s="186"/>
      <c r="Q98" s="186"/>
    </row>
    <row r="99" spans="1:20" ht="14.1" customHeight="1">
      <c r="A99" s="271" t="s">
        <v>259</v>
      </c>
      <c r="B99" s="146"/>
      <c r="C99" s="276" t="s">
        <v>136</v>
      </c>
      <c r="D99" s="134"/>
      <c r="E99" s="23"/>
      <c r="F99" s="23"/>
      <c r="G99" s="23"/>
      <c r="H99" s="282"/>
      <c r="I99" s="282"/>
      <c r="J99" s="282"/>
      <c r="K99" s="282"/>
      <c r="L99" s="282"/>
      <c r="M99" s="201"/>
      <c r="N99" s="178"/>
      <c r="O99" s="178"/>
      <c r="P99" s="186"/>
      <c r="Q99" s="288">
        <f>Q100+Q105</f>
        <v>5365000</v>
      </c>
    </row>
    <row r="100" spans="1:20" ht="14.1" customHeight="1">
      <c r="A100" s="189" t="s">
        <v>260</v>
      </c>
      <c r="B100" s="146"/>
      <c r="C100" s="171" t="s">
        <v>137</v>
      </c>
      <c r="D100" s="134"/>
      <c r="E100" s="23"/>
      <c r="F100" s="23"/>
      <c r="G100" s="23"/>
      <c r="H100" s="282"/>
      <c r="I100" s="282"/>
      <c r="J100" s="282"/>
      <c r="K100" s="282"/>
      <c r="L100" s="282"/>
      <c r="M100" s="201"/>
      <c r="N100" s="178"/>
      <c r="O100" s="178"/>
      <c r="P100" s="186"/>
      <c r="Q100" s="186">
        <f>Q101</f>
        <v>740000</v>
      </c>
    </row>
    <row r="101" spans="1:20" ht="14.1" customHeight="1">
      <c r="A101" s="189"/>
      <c r="B101" s="146"/>
      <c r="C101" s="171" t="s">
        <v>138</v>
      </c>
      <c r="D101" s="134"/>
      <c r="E101" s="23"/>
      <c r="F101" s="23"/>
      <c r="G101" s="23"/>
      <c r="H101" s="282"/>
      <c r="I101" s="282"/>
      <c r="J101" s="282"/>
      <c r="K101" s="282"/>
      <c r="L101" s="282"/>
      <c r="M101" s="201"/>
      <c r="N101" s="228"/>
      <c r="O101" s="243"/>
      <c r="P101" s="186"/>
      <c r="Q101" s="186">
        <f>SUM(Q102:Q103)</f>
        <v>740000</v>
      </c>
    </row>
    <row r="102" spans="1:20" ht="14.1" customHeight="1">
      <c r="A102" s="189"/>
      <c r="B102" s="146"/>
      <c r="C102" s="171" t="s">
        <v>139</v>
      </c>
      <c r="D102" s="134"/>
      <c r="E102" s="23"/>
      <c r="F102" s="23"/>
      <c r="G102" s="23"/>
      <c r="H102" s="283">
        <v>10</v>
      </c>
      <c r="I102" s="283" t="s">
        <v>37</v>
      </c>
      <c r="J102" s="283" t="s">
        <v>38</v>
      </c>
      <c r="K102" s="283">
        <v>2</v>
      </c>
      <c r="L102" s="180" t="s">
        <v>53</v>
      </c>
      <c r="M102" s="201"/>
      <c r="N102" s="178">
        <f>H102*K102</f>
        <v>20</v>
      </c>
      <c r="O102" s="243" t="s">
        <v>45</v>
      </c>
      <c r="P102" s="186">
        <v>27000</v>
      </c>
      <c r="Q102" s="186">
        <f>N102*P102</f>
        <v>540000</v>
      </c>
    </row>
    <row r="103" spans="1:20" ht="14.1" customHeight="1">
      <c r="A103" s="189"/>
      <c r="B103" s="146"/>
      <c r="C103" s="171" t="s">
        <v>140</v>
      </c>
      <c r="D103" s="134"/>
      <c r="E103" s="23"/>
      <c r="F103" s="23"/>
      <c r="G103" s="23"/>
      <c r="H103" s="283">
        <v>10</v>
      </c>
      <c r="I103" s="283" t="s">
        <v>37</v>
      </c>
      <c r="J103" s="283" t="s">
        <v>38</v>
      </c>
      <c r="K103" s="283">
        <v>2</v>
      </c>
      <c r="L103" s="180" t="s">
        <v>53</v>
      </c>
      <c r="M103" s="201"/>
      <c r="N103" s="178">
        <f>H103*K103</f>
        <v>20</v>
      </c>
      <c r="O103" s="243" t="s">
        <v>55</v>
      </c>
      <c r="P103" s="186">
        <v>10000</v>
      </c>
      <c r="Q103" s="186">
        <f>N103*P103</f>
        <v>200000</v>
      </c>
    </row>
    <row r="104" spans="1:20" ht="14.1" customHeight="1">
      <c r="A104" s="189"/>
      <c r="B104" s="146"/>
      <c r="C104" s="281"/>
      <c r="D104" s="134"/>
      <c r="E104" s="23"/>
      <c r="F104" s="23"/>
      <c r="G104" s="23"/>
      <c r="H104" s="180"/>
      <c r="I104" s="180"/>
      <c r="J104" s="180"/>
      <c r="K104" s="180"/>
      <c r="L104" s="180"/>
      <c r="M104" s="201"/>
      <c r="N104" s="228"/>
      <c r="O104" s="243"/>
      <c r="P104" s="227"/>
      <c r="Q104" s="186"/>
    </row>
    <row r="105" spans="1:20" ht="14.1" customHeight="1">
      <c r="A105" s="189" t="s">
        <v>261</v>
      </c>
      <c r="B105" s="146"/>
      <c r="C105" s="293" t="s">
        <v>141</v>
      </c>
      <c r="D105" s="134"/>
      <c r="E105" s="23"/>
      <c r="F105" s="23"/>
      <c r="G105" s="23"/>
      <c r="H105" s="180"/>
      <c r="I105" s="180"/>
      <c r="J105" s="180"/>
      <c r="K105" s="180"/>
      <c r="L105" s="180"/>
      <c r="M105" s="201"/>
      <c r="N105" s="228"/>
      <c r="O105" s="243"/>
      <c r="P105" s="227"/>
      <c r="Q105" s="186">
        <f>SUM(Q107:Q108)</f>
        <v>4625000</v>
      </c>
      <c r="S105" s="462">
        <v>4420000</v>
      </c>
    </row>
    <row r="106" spans="1:20" ht="14.1" customHeight="1">
      <c r="A106" s="189"/>
      <c r="B106" s="146"/>
      <c r="C106" s="293" t="s">
        <v>142</v>
      </c>
      <c r="D106" s="134"/>
      <c r="E106" s="23"/>
      <c r="F106" s="23"/>
      <c r="G106" s="23"/>
      <c r="H106" s="180"/>
      <c r="I106" s="180"/>
      <c r="J106" s="180"/>
      <c r="K106" s="180"/>
      <c r="L106" s="180"/>
      <c r="M106" s="201"/>
      <c r="N106" s="228"/>
      <c r="O106" s="243"/>
      <c r="P106" s="227"/>
      <c r="Q106" s="186"/>
    </row>
    <row r="107" spans="1:20" ht="14.1" customHeight="1">
      <c r="A107" s="189"/>
      <c r="B107" s="146"/>
      <c r="C107" s="293" t="s">
        <v>139</v>
      </c>
      <c r="D107" s="134"/>
      <c r="E107" s="23"/>
      <c r="F107" s="23"/>
      <c r="G107" s="23"/>
      <c r="H107" s="283">
        <v>125</v>
      </c>
      <c r="I107" s="283" t="s">
        <v>37</v>
      </c>
      <c r="J107" s="283" t="s">
        <v>38</v>
      </c>
      <c r="K107" s="283">
        <v>1</v>
      </c>
      <c r="L107" s="180" t="s">
        <v>53</v>
      </c>
      <c r="M107" s="201"/>
      <c r="N107" s="178">
        <f>H107</f>
        <v>125</v>
      </c>
      <c r="O107" s="243" t="s">
        <v>45</v>
      </c>
      <c r="P107" s="186">
        <v>27000</v>
      </c>
      <c r="Q107" s="186">
        <f>N107*P107</f>
        <v>3375000</v>
      </c>
    </row>
    <row r="108" spans="1:20" ht="14.1" customHeight="1">
      <c r="A108" s="189"/>
      <c r="B108" s="146"/>
      <c r="C108" s="293" t="s">
        <v>140</v>
      </c>
      <c r="D108" s="134"/>
      <c r="E108" s="23"/>
      <c r="F108" s="23"/>
      <c r="G108" s="23"/>
      <c r="H108" s="283">
        <v>125</v>
      </c>
      <c r="I108" s="283" t="s">
        <v>37</v>
      </c>
      <c r="J108" s="283" t="s">
        <v>38</v>
      </c>
      <c r="K108" s="283">
        <v>1</v>
      </c>
      <c r="L108" s="180" t="s">
        <v>53</v>
      </c>
      <c r="M108" s="201"/>
      <c r="N108" s="178">
        <f>H108</f>
        <v>125</v>
      </c>
      <c r="O108" s="243" t="s">
        <v>45</v>
      </c>
      <c r="P108" s="186">
        <v>10000</v>
      </c>
      <c r="Q108" s="186">
        <f>N108*P108</f>
        <v>1250000</v>
      </c>
    </row>
    <row r="109" spans="1:20" ht="14.1" customHeight="1">
      <c r="A109" s="21"/>
      <c r="B109" s="146"/>
      <c r="C109" s="22"/>
      <c r="D109" s="134"/>
      <c r="E109" s="23"/>
      <c r="F109" s="23"/>
      <c r="G109" s="23"/>
      <c r="H109" s="23"/>
      <c r="I109" s="23"/>
      <c r="J109" s="201"/>
      <c r="K109" s="201"/>
      <c r="L109" s="201"/>
      <c r="M109" s="201"/>
      <c r="N109" s="37"/>
      <c r="O109" s="38"/>
      <c r="P109" s="52"/>
      <c r="Q109" s="38"/>
    </row>
    <row r="110" spans="1:20" ht="14.1" customHeight="1">
      <c r="A110" s="509" t="s">
        <v>59</v>
      </c>
      <c r="B110" s="510"/>
      <c r="C110" s="510"/>
      <c r="D110" s="510"/>
      <c r="E110" s="510"/>
      <c r="F110" s="510"/>
      <c r="G110" s="510"/>
      <c r="H110" s="510"/>
      <c r="I110" s="510"/>
      <c r="J110" s="510"/>
      <c r="K110" s="510"/>
      <c r="L110" s="510"/>
      <c r="M110" s="510"/>
      <c r="N110" s="510"/>
      <c r="O110" s="510"/>
      <c r="P110" s="510"/>
      <c r="Q110" s="104">
        <f>Q31</f>
        <v>25000000</v>
      </c>
      <c r="S110">
        <v>25000000</v>
      </c>
      <c r="T110" s="185">
        <f>S110-Q110</f>
        <v>0</v>
      </c>
    </row>
    <row r="111" spans="1:20">
      <c r="A111" s="18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89"/>
      <c r="O111" s="90"/>
      <c r="P111" s="105"/>
      <c r="Q111" s="106"/>
      <c r="S111" s="185">
        <f>S110-Q110</f>
        <v>0</v>
      </c>
    </row>
    <row r="112" spans="1:20">
      <c r="A112" s="24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511" t="s">
        <v>60</v>
      </c>
      <c r="O112" s="512"/>
      <c r="P112" s="512"/>
      <c r="Q112" s="513"/>
      <c r="T112">
        <v>41500</v>
      </c>
    </row>
    <row r="113" spans="1:20">
      <c r="A113" s="24"/>
      <c r="B113" s="23"/>
      <c r="C113" s="23"/>
      <c r="D113" s="23"/>
      <c r="E113" s="23"/>
      <c r="F113" s="524"/>
      <c r="G113" s="524"/>
      <c r="H113" s="57"/>
      <c r="I113" s="57"/>
      <c r="J113" s="23"/>
      <c r="K113" s="23"/>
      <c r="L113" s="23"/>
      <c r="M113" s="23"/>
      <c r="N113" s="91"/>
      <c r="O113" s="92"/>
      <c r="P113" s="107"/>
      <c r="Q113" s="108"/>
      <c r="T113">
        <v>250</v>
      </c>
    </row>
    <row r="114" spans="1:20">
      <c r="A114" s="24"/>
      <c r="B114" s="23"/>
      <c r="C114" s="23"/>
      <c r="D114" s="23"/>
      <c r="E114" s="23"/>
      <c r="F114" s="524"/>
      <c r="G114" s="524"/>
      <c r="H114" s="57"/>
      <c r="I114" s="57"/>
      <c r="J114" s="23"/>
      <c r="K114" s="23"/>
      <c r="L114" s="23"/>
      <c r="M114" s="23"/>
      <c r="N114" s="91"/>
      <c r="O114" s="92"/>
      <c r="P114" s="107"/>
      <c r="Q114" s="108"/>
      <c r="T114">
        <f>T112/T113</f>
        <v>166</v>
      </c>
    </row>
    <row r="115" spans="1:20">
      <c r="A115" s="24"/>
      <c r="B115" s="23"/>
      <c r="C115" s="23"/>
      <c r="D115" s="23"/>
      <c r="E115" s="23"/>
      <c r="F115" s="524"/>
      <c r="G115" s="524"/>
      <c r="H115" s="57"/>
      <c r="I115" s="57"/>
      <c r="J115" s="23"/>
      <c r="K115" s="23"/>
      <c r="L115" s="23"/>
      <c r="M115" s="23"/>
      <c r="N115" s="91"/>
      <c r="O115" s="92"/>
      <c r="P115" s="107"/>
      <c r="Q115" s="108"/>
    </row>
    <row r="116" spans="1:20">
      <c r="A116" s="24"/>
      <c r="B116" s="23"/>
      <c r="C116" s="23"/>
      <c r="D116" s="23"/>
      <c r="E116" s="23"/>
      <c r="F116" s="524"/>
      <c r="G116" s="524"/>
      <c r="H116" s="57"/>
      <c r="I116" s="57"/>
      <c r="J116" s="23"/>
      <c r="K116" s="23"/>
      <c r="L116" s="23"/>
      <c r="M116" s="23"/>
      <c r="N116" s="91"/>
      <c r="O116" s="92"/>
      <c r="P116" s="107"/>
      <c r="Q116" s="108"/>
    </row>
    <row r="117" spans="1:20">
      <c r="A117" s="24"/>
      <c r="B117" s="23"/>
      <c r="C117" s="23"/>
      <c r="D117" s="23"/>
      <c r="E117" s="23"/>
      <c r="F117" s="524"/>
      <c r="G117" s="524"/>
      <c r="H117" s="57"/>
      <c r="I117" s="57"/>
      <c r="J117" s="23"/>
      <c r="K117" s="23"/>
      <c r="L117" s="23"/>
      <c r="M117" s="23"/>
      <c r="N117" s="528" t="s">
        <v>61</v>
      </c>
      <c r="O117" s="529"/>
      <c r="P117" s="529"/>
      <c r="Q117" s="530"/>
    </row>
    <row r="118" spans="1:20">
      <c r="A118" s="24"/>
      <c r="B118" s="23"/>
      <c r="C118" s="23"/>
      <c r="D118" s="23"/>
      <c r="E118" s="23"/>
      <c r="F118" s="57"/>
      <c r="G118" s="57"/>
      <c r="H118" s="57"/>
      <c r="I118" s="57"/>
      <c r="J118" s="23"/>
      <c r="K118" s="23"/>
      <c r="L118" s="23"/>
      <c r="M118" s="23"/>
      <c r="N118" s="531" t="s">
        <v>62</v>
      </c>
      <c r="O118" s="532"/>
      <c r="P118" s="532"/>
      <c r="Q118" s="533"/>
    </row>
    <row r="119" spans="1:20">
      <c r="A119" s="24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93"/>
      <c r="O119" s="534" t="s">
        <v>63</v>
      </c>
      <c r="P119" s="534"/>
      <c r="Q119" s="535"/>
    </row>
    <row r="120" spans="1:20">
      <c r="A120" s="58" t="s">
        <v>64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94"/>
      <c r="N120" s="95"/>
      <c r="O120" s="95"/>
      <c r="P120" s="95"/>
      <c r="Q120" s="109"/>
    </row>
    <row r="121" spans="1:20">
      <c r="A121" s="58" t="s">
        <v>65</v>
      </c>
      <c r="B121" s="60"/>
      <c r="C121" s="60"/>
      <c r="D121" s="59"/>
      <c r="E121" s="59"/>
      <c r="F121" s="59"/>
      <c r="G121" s="59"/>
      <c r="H121" s="59"/>
      <c r="I121" s="59"/>
      <c r="J121" s="59"/>
      <c r="K121" s="59"/>
      <c r="L121" s="59"/>
      <c r="M121" s="94"/>
      <c r="N121" s="95"/>
      <c r="O121" s="95"/>
      <c r="P121" s="95"/>
      <c r="Q121" s="109"/>
    </row>
    <row r="122" spans="1:20">
      <c r="A122" s="61" t="s">
        <v>66</v>
      </c>
      <c r="B122" s="62"/>
      <c r="C122" s="62"/>
      <c r="D122" s="62"/>
      <c r="E122" s="62"/>
      <c r="F122" s="62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110"/>
    </row>
    <row r="123" spans="1:20">
      <c r="A123" s="65">
        <v>1</v>
      </c>
      <c r="B123" s="142"/>
      <c r="C123" s="66"/>
      <c r="D123" s="66"/>
      <c r="E123" s="66"/>
      <c r="F123" s="66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111"/>
    </row>
    <row r="124" spans="1:20">
      <c r="A124" s="68">
        <v>2</v>
      </c>
      <c r="B124" s="71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112"/>
    </row>
    <row r="125" spans="1:20">
      <c r="A125" s="70"/>
      <c r="B125" s="143"/>
      <c r="C125" s="69"/>
      <c r="D125" s="69"/>
      <c r="E125" s="69"/>
      <c r="F125" s="72"/>
      <c r="G125" s="69"/>
      <c r="H125" s="71"/>
      <c r="I125" s="69"/>
      <c r="J125" s="69"/>
      <c r="K125" s="71"/>
      <c r="L125" s="69"/>
      <c r="M125" s="69"/>
      <c r="N125" s="69"/>
      <c r="O125" s="69"/>
      <c r="P125" s="69"/>
      <c r="Q125" s="97"/>
    </row>
    <row r="126" spans="1:20">
      <c r="A126" s="73" t="s">
        <v>67</v>
      </c>
      <c r="B126" s="144"/>
      <c r="C126" s="74"/>
      <c r="D126" s="74"/>
      <c r="E126" s="74"/>
      <c r="F126" s="76"/>
      <c r="G126" s="74"/>
      <c r="H126" s="75"/>
      <c r="I126" s="74"/>
      <c r="J126" s="75"/>
      <c r="K126" s="74"/>
      <c r="L126" s="74"/>
      <c r="M126" s="74"/>
      <c r="N126" s="69"/>
      <c r="O126" s="69"/>
      <c r="P126" s="69"/>
      <c r="Q126" s="97"/>
    </row>
    <row r="127" spans="1:20">
      <c r="A127" s="77" t="s">
        <v>68</v>
      </c>
      <c r="B127" s="525" t="s">
        <v>69</v>
      </c>
      <c r="C127" s="526"/>
      <c r="D127" s="525" t="s">
        <v>70</v>
      </c>
      <c r="E127" s="527"/>
      <c r="F127" s="527"/>
      <c r="G127" s="527"/>
      <c r="H127" s="526"/>
      <c r="I127" s="525" t="s">
        <v>71</v>
      </c>
      <c r="J127" s="527"/>
      <c r="K127" s="527"/>
      <c r="L127" s="527"/>
      <c r="M127" s="527"/>
      <c r="N127" s="526"/>
      <c r="O127" s="536" t="s">
        <v>72</v>
      </c>
      <c r="P127" s="537"/>
      <c r="Q127" s="538"/>
    </row>
    <row r="128" spans="1:20">
      <c r="A128" s="78"/>
      <c r="B128" s="78"/>
      <c r="C128" s="79"/>
      <c r="D128" s="78"/>
      <c r="E128" s="74"/>
      <c r="F128" s="74"/>
      <c r="G128" s="74"/>
      <c r="H128" s="79"/>
      <c r="I128" s="78"/>
      <c r="J128" s="74"/>
      <c r="K128" s="74"/>
      <c r="L128" s="74"/>
      <c r="M128" s="74"/>
      <c r="N128" s="79"/>
      <c r="O128" s="69"/>
      <c r="P128" s="69"/>
      <c r="Q128" s="97"/>
    </row>
    <row r="129" spans="1:17">
      <c r="A129" s="78">
        <v>1</v>
      </c>
      <c r="B129" s="78"/>
      <c r="C129" s="79"/>
      <c r="D129" s="78"/>
      <c r="E129" s="74"/>
      <c r="F129" s="76"/>
      <c r="G129" s="81"/>
      <c r="H129" s="149"/>
      <c r="I129" s="96"/>
      <c r="J129" s="74"/>
      <c r="K129" s="76"/>
      <c r="L129" s="74"/>
      <c r="M129" s="74"/>
      <c r="N129" s="97"/>
      <c r="O129" s="69"/>
      <c r="P129" s="69"/>
      <c r="Q129" s="112"/>
    </row>
    <row r="130" spans="1:17">
      <c r="A130" s="78"/>
      <c r="B130" s="78"/>
      <c r="C130" s="79"/>
      <c r="D130" s="78"/>
      <c r="E130" s="74"/>
      <c r="F130" s="76"/>
      <c r="G130" s="76"/>
      <c r="H130" s="80"/>
      <c r="I130" s="96"/>
      <c r="J130" s="76"/>
      <c r="K130" s="76"/>
      <c r="L130" s="74"/>
      <c r="M130" s="74"/>
      <c r="N130" s="97"/>
      <c r="O130" s="69"/>
      <c r="P130" s="72"/>
      <c r="Q130" s="112"/>
    </row>
    <row r="131" spans="1:17">
      <c r="A131" s="78">
        <v>2</v>
      </c>
      <c r="B131" s="78"/>
      <c r="C131" s="79"/>
      <c r="D131" s="78"/>
      <c r="E131" s="74"/>
      <c r="F131" s="74"/>
      <c r="G131" s="74"/>
      <c r="H131" s="149"/>
      <c r="I131" s="96"/>
      <c r="J131" s="76"/>
      <c r="K131" s="76"/>
      <c r="L131" s="74"/>
      <c r="M131" s="74"/>
      <c r="N131" s="97"/>
      <c r="O131" s="69"/>
      <c r="P131" s="72"/>
      <c r="Q131" s="112"/>
    </row>
    <row r="132" spans="1:17">
      <c r="A132" s="78"/>
      <c r="B132" s="78"/>
      <c r="C132" s="79"/>
      <c r="D132" s="78"/>
      <c r="E132" s="76"/>
      <c r="F132" s="76"/>
      <c r="G132" s="76"/>
      <c r="H132" s="80"/>
      <c r="I132" s="96"/>
      <c r="J132" s="76"/>
      <c r="K132" s="76"/>
      <c r="L132" s="74"/>
      <c r="M132" s="74"/>
      <c r="N132" s="97"/>
      <c r="O132" s="69"/>
      <c r="P132" s="72"/>
      <c r="Q132" s="112"/>
    </row>
    <row r="133" spans="1:17">
      <c r="A133" s="82">
        <v>3</v>
      </c>
      <c r="B133" s="82"/>
      <c r="C133" s="148"/>
      <c r="D133" s="82"/>
      <c r="E133" s="84"/>
      <c r="F133" s="84"/>
      <c r="G133" s="84"/>
      <c r="H133" s="150"/>
      <c r="I133" s="99"/>
      <c r="J133" s="84"/>
      <c r="K133" s="84"/>
      <c r="L133" s="83"/>
      <c r="M133" s="83"/>
      <c r="N133" s="100"/>
      <c r="O133" s="101"/>
      <c r="P133" s="113"/>
      <c r="Q133" s="100"/>
    </row>
  </sheetData>
  <mergeCells count="30">
    <mergeCell ref="B127:C127"/>
    <mergeCell ref="D127:H127"/>
    <mergeCell ref="I127:N127"/>
    <mergeCell ref="N117:Q117"/>
    <mergeCell ref="N118:Q118"/>
    <mergeCell ref="O119:Q119"/>
    <mergeCell ref="O127:Q127"/>
    <mergeCell ref="F113:G113"/>
    <mergeCell ref="F114:G114"/>
    <mergeCell ref="F115:G115"/>
    <mergeCell ref="F116:G116"/>
    <mergeCell ref="F117:G117"/>
    <mergeCell ref="A110:P110"/>
    <mergeCell ref="N112:Q112"/>
    <mergeCell ref="Q27:Q28"/>
    <mergeCell ref="C27:M28"/>
    <mergeCell ref="A27:B28"/>
    <mergeCell ref="A29:B29"/>
    <mergeCell ref="F16:P16"/>
    <mergeCell ref="A25:Q25"/>
    <mergeCell ref="A26:Q26"/>
    <mergeCell ref="N27:P27"/>
    <mergeCell ref="C29:M29"/>
    <mergeCell ref="A1:O1"/>
    <mergeCell ref="A2:O2"/>
    <mergeCell ref="A3:Q3"/>
    <mergeCell ref="A4:Q4"/>
    <mergeCell ref="A15:Q15"/>
    <mergeCell ref="P1:Q1"/>
    <mergeCell ref="P2:Q2"/>
  </mergeCells>
  <printOptions horizontalCentered="1"/>
  <pageMargins left="0.31496062992125984" right="0.31496062992125984" top="0.74803149606299213" bottom="0.31496062992125984" header="0.31496062992125984" footer="0.31496062992125984"/>
  <pageSetup paperSize="256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296"/>
  <sheetViews>
    <sheetView view="pageBreakPreview" topLeftCell="A127" zoomScale="90" zoomScaleNormal="90" zoomScaleSheetLayoutView="90" workbookViewId="0">
      <selection activeCell="D43" sqref="D43"/>
    </sheetView>
  </sheetViews>
  <sheetFormatPr defaultRowHeight="15"/>
  <cols>
    <col min="1" max="1" width="9.140625" style="354"/>
    <col min="2" max="2" width="18.85546875" style="354" customWidth="1"/>
    <col min="3" max="3" width="2" style="354" customWidth="1"/>
    <col min="4" max="4" width="3.42578125" style="354" customWidth="1"/>
    <col min="5" max="6" width="9.140625" style="354"/>
    <col min="7" max="7" width="3.140625" style="354" customWidth="1"/>
    <col min="8" max="8" width="3.85546875" style="354" customWidth="1"/>
    <col min="9" max="10" width="4.140625" style="354" customWidth="1"/>
    <col min="11" max="11" width="3.42578125" style="354" customWidth="1"/>
    <col min="12" max="12" width="3.140625" style="354" customWidth="1"/>
    <col min="13" max="13" width="1.140625" style="354" hidden="1" customWidth="1"/>
    <col min="14" max="14" width="6.5703125" style="354" customWidth="1"/>
    <col min="15" max="15" width="5.28515625" style="354" customWidth="1"/>
    <col min="16" max="16" width="9.7109375" style="354" customWidth="1"/>
    <col min="17" max="17" width="12.140625" style="354" customWidth="1"/>
    <col min="18" max="18" width="9.140625" style="354"/>
    <col min="19" max="19" width="10.42578125" style="354" bestFit="1" customWidth="1"/>
    <col min="20" max="16384" width="9.140625" style="354"/>
  </cols>
  <sheetData>
    <row r="1" spans="1:17" ht="15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97" t="s">
        <v>1</v>
      </c>
      <c r="Q1" s="498"/>
    </row>
    <row r="2" spans="1:17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541"/>
      <c r="Q2" s="542"/>
    </row>
    <row r="3" spans="1:17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17" ht="15.75">
      <c r="A4" s="491" t="s">
        <v>298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3"/>
    </row>
    <row r="5" spans="1:17">
      <c r="A5" s="4" t="s">
        <v>4</v>
      </c>
      <c r="B5" s="139"/>
      <c r="C5" s="5"/>
      <c r="D5" s="5" t="s">
        <v>5</v>
      </c>
      <c r="E5" s="6" t="s">
        <v>153</v>
      </c>
      <c r="F5" s="6"/>
      <c r="G5" s="6"/>
      <c r="H5" s="6"/>
      <c r="I5" s="543" t="s">
        <v>154</v>
      </c>
      <c r="J5" s="543"/>
      <c r="K5" s="543"/>
      <c r="L5" s="543"/>
      <c r="M5" s="543"/>
      <c r="N5" s="543"/>
      <c r="O5" s="543"/>
      <c r="P5" s="543"/>
      <c r="Q5" s="544"/>
    </row>
    <row r="6" spans="1:17">
      <c r="A6" s="4" t="s">
        <v>6</v>
      </c>
      <c r="B6" s="139"/>
      <c r="C6" s="5"/>
      <c r="D6" s="5" t="s">
        <v>5</v>
      </c>
      <c r="E6" s="6" t="s">
        <v>155</v>
      </c>
      <c r="F6" s="6"/>
      <c r="G6" s="6"/>
      <c r="H6" s="6"/>
      <c r="I6" s="5" t="s">
        <v>7</v>
      </c>
      <c r="J6" s="6"/>
      <c r="K6" s="5"/>
      <c r="L6" s="26"/>
      <c r="M6" s="5"/>
      <c r="N6" s="5"/>
      <c r="O6" s="27"/>
      <c r="P6" s="27"/>
      <c r="Q6" s="39"/>
    </row>
    <row r="7" spans="1:17">
      <c r="A7" s="4" t="s">
        <v>8</v>
      </c>
      <c r="B7" s="139"/>
      <c r="C7" s="5"/>
      <c r="D7" s="5" t="s">
        <v>5</v>
      </c>
      <c r="E7" s="6" t="s">
        <v>191</v>
      </c>
      <c r="F7" s="6"/>
      <c r="G7" s="6"/>
      <c r="H7" s="6"/>
      <c r="I7" s="5" t="s">
        <v>7</v>
      </c>
      <c r="J7" s="6"/>
      <c r="K7" s="5"/>
      <c r="L7" s="26"/>
      <c r="M7" s="11"/>
      <c r="N7" s="355"/>
      <c r="O7" s="11"/>
      <c r="P7" s="356"/>
      <c r="Q7" s="138"/>
    </row>
    <row r="8" spans="1:17">
      <c r="A8" s="4" t="s">
        <v>9</v>
      </c>
      <c r="B8" s="139"/>
      <c r="C8" s="5"/>
      <c r="D8" s="5" t="s">
        <v>5</v>
      </c>
      <c r="E8" s="6" t="s">
        <v>192</v>
      </c>
      <c r="F8" s="6"/>
      <c r="G8" s="6"/>
      <c r="H8" s="6"/>
      <c r="I8" s="545" t="s">
        <v>299</v>
      </c>
      <c r="J8" s="545"/>
      <c r="K8" s="545"/>
      <c r="L8" s="545"/>
      <c r="M8" s="545"/>
      <c r="N8" s="545"/>
      <c r="O8" s="545"/>
      <c r="P8" s="545"/>
      <c r="Q8" s="546"/>
    </row>
    <row r="9" spans="1:17">
      <c r="A9" s="4" t="s">
        <v>10</v>
      </c>
      <c r="B9" s="139"/>
      <c r="C9" s="11"/>
      <c r="D9" s="30" t="s">
        <v>5</v>
      </c>
      <c r="E9" s="6" t="s">
        <v>300</v>
      </c>
      <c r="F9" s="6"/>
      <c r="G9" s="6"/>
      <c r="H9" s="6"/>
      <c r="I9" s="28" t="s">
        <v>301</v>
      </c>
      <c r="J9" s="6"/>
      <c r="K9" s="28"/>
      <c r="L9" s="344"/>
      <c r="M9" s="344"/>
      <c r="N9" s="344"/>
      <c r="O9" s="344"/>
      <c r="P9" s="344"/>
      <c r="Q9" s="345"/>
    </row>
    <row r="10" spans="1:17">
      <c r="A10" s="8" t="s">
        <v>11</v>
      </c>
      <c r="B10" s="140"/>
      <c r="C10" s="11"/>
      <c r="D10" s="11" t="s">
        <v>5</v>
      </c>
      <c r="E10" s="130" t="s">
        <v>7</v>
      </c>
      <c r="F10" s="130"/>
      <c r="G10" s="130"/>
      <c r="H10" s="130"/>
      <c r="I10" s="130"/>
      <c r="J10" s="130"/>
      <c r="K10" s="30"/>
      <c r="L10" s="30"/>
      <c r="M10" s="30"/>
      <c r="N10" s="31"/>
      <c r="O10" s="30"/>
      <c r="P10" s="42"/>
      <c r="Q10" s="43"/>
    </row>
    <row r="11" spans="1:17">
      <c r="A11" s="357" t="s">
        <v>13</v>
      </c>
      <c r="B11" s="358"/>
      <c r="C11" s="11"/>
      <c r="D11" s="11" t="s">
        <v>5</v>
      </c>
      <c r="E11" s="547">
        <v>60000000</v>
      </c>
      <c r="F11" s="547"/>
      <c r="G11" s="547"/>
      <c r="H11" s="547"/>
      <c r="I11" s="130"/>
      <c r="J11" s="130"/>
      <c r="K11" s="30"/>
      <c r="L11" s="30"/>
      <c r="M11" s="30"/>
      <c r="N11" s="31"/>
      <c r="O11" s="30"/>
      <c r="P11" s="42"/>
      <c r="Q11" s="43"/>
    </row>
    <row r="12" spans="1:17">
      <c r="A12" s="357" t="s">
        <v>14</v>
      </c>
      <c r="B12" s="358"/>
      <c r="C12" s="11"/>
      <c r="D12" s="11" t="s">
        <v>5</v>
      </c>
      <c r="E12" s="547">
        <f>Q17</f>
        <v>100000000</v>
      </c>
      <c r="F12" s="547"/>
      <c r="G12" s="547"/>
      <c r="H12" s="547"/>
      <c r="I12" s="130"/>
      <c r="J12" s="130"/>
      <c r="K12" s="30"/>
      <c r="L12" s="30"/>
      <c r="M12" s="30"/>
      <c r="N12" s="31"/>
      <c r="O12" s="30"/>
      <c r="P12" s="42"/>
      <c r="Q12" s="43"/>
    </row>
    <row r="13" spans="1:17">
      <c r="A13" s="359" t="s">
        <v>15</v>
      </c>
      <c r="B13" s="358"/>
      <c r="C13" s="11"/>
      <c r="D13" s="11" t="s">
        <v>5</v>
      </c>
      <c r="E13" s="548">
        <v>110000000</v>
      </c>
      <c r="F13" s="548"/>
      <c r="G13" s="548"/>
      <c r="H13" s="548"/>
      <c r="I13" s="130"/>
      <c r="J13" s="130"/>
      <c r="K13" s="30"/>
      <c r="L13" s="30"/>
      <c r="M13" s="30"/>
      <c r="N13" s="31"/>
      <c r="O13" s="30"/>
      <c r="P13" s="42"/>
      <c r="Q13" s="43"/>
    </row>
    <row r="14" spans="1:17">
      <c r="A14" s="494" t="s">
        <v>16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6"/>
    </row>
    <row r="15" spans="1:17">
      <c r="A15" s="539" t="s">
        <v>17</v>
      </c>
      <c r="B15" s="539"/>
      <c r="C15" s="539"/>
      <c r="D15" s="539"/>
      <c r="E15" s="540" t="s">
        <v>18</v>
      </c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2"/>
      <c r="Q15" s="343" t="s">
        <v>19</v>
      </c>
    </row>
    <row r="16" spans="1:17">
      <c r="A16" s="549" t="s">
        <v>20</v>
      </c>
      <c r="B16" s="550"/>
      <c r="C16" s="550"/>
      <c r="D16" s="551"/>
      <c r="E16" s="552" t="s">
        <v>302</v>
      </c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4"/>
      <c r="Q16" s="44">
        <v>0.44700000000000001</v>
      </c>
    </row>
    <row r="17" spans="1:17">
      <c r="A17" s="555" t="s">
        <v>21</v>
      </c>
      <c r="B17" s="556"/>
      <c r="C17" s="556"/>
      <c r="D17" s="557"/>
      <c r="E17" s="558" t="s">
        <v>22</v>
      </c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60"/>
      <c r="Q17" s="45">
        <f>Q27</f>
        <v>100000000</v>
      </c>
    </row>
    <row r="18" spans="1:17">
      <c r="A18" s="555" t="s">
        <v>23</v>
      </c>
      <c r="B18" s="556"/>
      <c r="C18" s="556"/>
      <c r="D18" s="557"/>
      <c r="E18" s="558" t="s">
        <v>156</v>
      </c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60"/>
      <c r="Q18" s="343" t="s">
        <v>157</v>
      </c>
    </row>
    <row r="19" spans="1:17">
      <c r="A19" s="555" t="s">
        <v>24</v>
      </c>
      <c r="B19" s="556"/>
      <c r="C19" s="556"/>
      <c r="D19" s="557"/>
      <c r="E19" s="558" t="s">
        <v>158</v>
      </c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60"/>
      <c r="Q19" s="46">
        <v>1</v>
      </c>
    </row>
    <row r="20" spans="1:17">
      <c r="A20" s="15" t="s">
        <v>159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47"/>
    </row>
    <row r="21" spans="1:17">
      <c r="A21" s="503" t="s">
        <v>25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5"/>
    </row>
    <row r="22" spans="1:17">
      <c r="A22" s="503" t="s">
        <v>26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5"/>
    </row>
    <row r="23" spans="1:17">
      <c r="A23" s="519" t="s">
        <v>27</v>
      </c>
      <c r="B23" s="520"/>
      <c r="C23" s="515" t="s">
        <v>28</v>
      </c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06" t="s">
        <v>29</v>
      </c>
      <c r="O23" s="506"/>
      <c r="P23" s="506"/>
      <c r="Q23" s="514" t="s">
        <v>30</v>
      </c>
    </row>
    <row r="24" spans="1:17" ht="25.5">
      <c r="A24" s="521"/>
      <c r="B24" s="522"/>
      <c r="C24" s="517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342" t="s">
        <v>31</v>
      </c>
      <c r="O24" s="342" t="s">
        <v>32</v>
      </c>
      <c r="P24" s="48" t="s">
        <v>33</v>
      </c>
      <c r="Q24" s="514"/>
    </row>
    <row r="25" spans="1:17">
      <c r="A25" s="507">
        <v>1</v>
      </c>
      <c r="B25" s="523"/>
      <c r="C25" s="507">
        <v>2</v>
      </c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341">
        <v>3</v>
      </c>
      <c r="O25" s="341">
        <v>4</v>
      </c>
      <c r="P25" s="49">
        <v>5</v>
      </c>
      <c r="Q25" s="50">
        <v>6</v>
      </c>
    </row>
    <row r="26" spans="1:17">
      <c r="A26" s="18"/>
      <c r="B26" s="153"/>
      <c r="C26" s="19"/>
      <c r="D26" s="20"/>
      <c r="E26" s="20"/>
      <c r="F26" s="20"/>
      <c r="G26" s="20"/>
      <c r="H26" s="20"/>
      <c r="I26" s="20"/>
      <c r="J26" s="20"/>
      <c r="K26" s="33"/>
      <c r="L26" s="33"/>
      <c r="M26" s="34"/>
      <c r="N26" s="35"/>
      <c r="O26" s="36"/>
      <c r="P26" s="51"/>
      <c r="Q26" s="36"/>
    </row>
    <row r="27" spans="1:17">
      <c r="A27" s="21" t="s">
        <v>193</v>
      </c>
      <c r="B27" s="146"/>
      <c r="C27" s="22" t="s">
        <v>83</v>
      </c>
      <c r="D27" s="23"/>
      <c r="E27" s="23"/>
      <c r="F27" s="23"/>
      <c r="G27" s="23"/>
      <c r="H27" s="23"/>
      <c r="I27" s="360"/>
      <c r="J27" s="360"/>
      <c r="K27" s="361"/>
      <c r="L27" s="361"/>
      <c r="M27" s="362"/>
      <c r="N27" s="37"/>
      <c r="O27" s="38"/>
      <c r="P27" s="52"/>
      <c r="Q27" s="363">
        <f>Q28</f>
        <v>100000000</v>
      </c>
    </row>
    <row r="28" spans="1:17">
      <c r="A28" s="21" t="s">
        <v>194</v>
      </c>
      <c r="B28" s="146"/>
      <c r="C28" s="22" t="s">
        <v>34</v>
      </c>
      <c r="D28" s="360"/>
      <c r="E28" s="360"/>
      <c r="F28" s="360"/>
      <c r="G28" s="360"/>
      <c r="H28" s="360"/>
      <c r="I28" s="360"/>
      <c r="J28" s="360"/>
      <c r="K28" s="361"/>
      <c r="L28" s="361"/>
      <c r="M28" s="362"/>
      <c r="N28" s="37"/>
      <c r="O28" s="38"/>
      <c r="P28" s="52"/>
      <c r="Q28" s="364">
        <f>Q30+Q59+Q94+Q98+Q137</f>
        <v>100000000</v>
      </c>
    </row>
    <row r="29" spans="1:17">
      <c r="A29" s="24"/>
      <c r="B29" s="123"/>
      <c r="C29" s="25"/>
      <c r="D29" s="365"/>
      <c r="E29" s="365"/>
      <c r="F29" s="365"/>
      <c r="G29" s="365"/>
      <c r="H29" s="365"/>
      <c r="I29" s="365"/>
      <c r="J29" s="365"/>
      <c r="K29" s="361"/>
      <c r="L29" s="361"/>
      <c r="M29" s="362"/>
      <c r="N29" s="37"/>
      <c r="O29" s="38"/>
      <c r="P29" s="52"/>
      <c r="Q29" s="364"/>
    </row>
    <row r="30" spans="1:17">
      <c r="A30" s="21" t="s">
        <v>195</v>
      </c>
      <c r="B30" s="146"/>
      <c r="C30" s="22" t="s">
        <v>35</v>
      </c>
      <c r="D30" s="361"/>
      <c r="E30" s="361"/>
      <c r="F30" s="361"/>
      <c r="G30" s="361"/>
      <c r="H30" s="361"/>
      <c r="I30" s="361"/>
      <c r="J30" s="361"/>
      <c r="K30" s="361"/>
      <c r="L30" s="361" t="s">
        <v>12</v>
      </c>
      <c r="M30" s="362"/>
      <c r="N30" s="37"/>
      <c r="O30" s="38"/>
      <c r="P30" s="52"/>
      <c r="Q30" s="363">
        <f>Q31+Q55</f>
        <v>3070000</v>
      </c>
    </row>
    <row r="31" spans="1:17">
      <c r="A31" s="21" t="s">
        <v>196</v>
      </c>
      <c r="B31" s="146"/>
      <c r="C31" s="22" t="s">
        <v>88</v>
      </c>
      <c r="D31" s="361"/>
      <c r="E31" s="361"/>
      <c r="F31" s="361"/>
      <c r="G31" s="361"/>
      <c r="H31" s="361"/>
      <c r="I31" s="361"/>
      <c r="J31" s="361"/>
      <c r="K31" s="361"/>
      <c r="L31" s="361"/>
      <c r="M31" s="362"/>
      <c r="N31" s="37"/>
      <c r="O31" s="37"/>
      <c r="P31" s="366"/>
      <c r="Q31" s="367">
        <f>Q32+Q55</f>
        <v>2282500</v>
      </c>
    </row>
    <row r="32" spans="1:17">
      <c r="A32" s="24" t="s">
        <v>197</v>
      </c>
      <c r="B32" s="123"/>
      <c r="C32" s="25" t="s">
        <v>89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2"/>
      <c r="N32" s="37"/>
      <c r="O32" s="38"/>
      <c r="P32" s="52"/>
      <c r="Q32" s="52">
        <f>SUM(Q33:Q54)</f>
        <v>1495000</v>
      </c>
    </row>
    <row r="33" spans="1:19">
      <c r="A33" s="24"/>
      <c r="B33" s="123"/>
      <c r="C33" s="368" t="s">
        <v>160</v>
      </c>
      <c r="D33" s="361"/>
      <c r="E33" s="361"/>
      <c r="F33" s="361"/>
      <c r="G33" s="361"/>
      <c r="H33" s="361"/>
      <c r="I33" s="361"/>
      <c r="J33" s="361"/>
      <c r="K33" s="361"/>
      <c r="L33" s="361"/>
      <c r="M33" s="362"/>
      <c r="N33" s="369">
        <v>10</v>
      </c>
      <c r="O33" s="38" t="s">
        <v>44</v>
      </c>
      <c r="P33" s="370">
        <v>42000</v>
      </c>
      <c r="Q33" s="52">
        <f t="shared" ref="Q33:Q53" si="0">N33*P33</f>
        <v>420000</v>
      </c>
      <c r="S33" s="371">
        <f>100000000-Q27</f>
        <v>0</v>
      </c>
    </row>
    <row r="34" spans="1:19">
      <c r="A34" s="24" t="s">
        <v>12</v>
      </c>
      <c r="B34" s="123"/>
      <c r="C34" s="368" t="s">
        <v>148</v>
      </c>
      <c r="D34" s="361"/>
      <c r="E34" s="361"/>
      <c r="F34" s="361"/>
      <c r="G34" s="361"/>
      <c r="H34" s="361"/>
      <c r="I34" s="361"/>
      <c r="J34" s="361"/>
      <c r="K34" s="361"/>
      <c r="L34" s="361"/>
      <c r="M34" s="362"/>
      <c r="N34" s="369">
        <v>100</v>
      </c>
      <c r="O34" s="38" t="s">
        <v>51</v>
      </c>
      <c r="P34" s="370">
        <v>500</v>
      </c>
      <c r="Q34" s="52">
        <f t="shared" si="0"/>
        <v>50000</v>
      </c>
    </row>
    <row r="35" spans="1:19">
      <c r="A35" s="24"/>
      <c r="B35" s="123"/>
      <c r="C35" s="368" t="s">
        <v>215</v>
      </c>
      <c r="D35" s="361"/>
      <c r="E35" s="361"/>
      <c r="F35" s="361"/>
      <c r="G35" s="361"/>
      <c r="H35" s="361"/>
      <c r="I35" s="361"/>
      <c r="J35" s="361"/>
      <c r="K35" s="361"/>
      <c r="L35" s="361"/>
      <c r="M35" s="362"/>
      <c r="N35" s="369">
        <v>20</v>
      </c>
      <c r="O35" s="38" t="s">
        <v>51</v>
      </c>
      <c r="P35" s="370">
        <v>3600</v>
      </c>
      <c r="Q35" s="52">
        <f>N35*P35</f>
        <v>72000</v>
      </c>
    </row>
    <row r="36" spans="1:19">
      <c r="A36" s="24"/>
      <c r="B36" s="123"/>
      <c r="C36" s="368" t="s">
        <v>161</v>
      </c>
      <c r="D36" s="361"/>
      <c r="E36" s="361"/>
      <c r="F36" s="361"/>
      <c r="G36" s="361"/>
      <c r="H36" s="361"/>
      <c r="I36" s="361"/>
      <c r="J36" s="361"/>
      <c r="K36" s="361"/>
      <c r="L36" s="361"/>
      <c r="M36" s="362"/>
      <c r="N36" s="369">
        <v>100</v>
      </c>
      <c r="O36" s="38" t="s">
        <v>51</v>
      </c>
      <c r="P36" s="370">
        <v>700</v>
      </c>
      <c r="Q36" s="52">
        <f t="shared" si="0"/>
        <v>70000</v>
      </c>
    </row>
    <row r="37" spans="1:19">
      <c r="A37" s="24"/>
      <c r="B37" s="123"/>
      <c r="C37" s="368" t="s">
        <v>216</v>
      </c>
      <c r="D37" s="361"/>
      <c r="E37" s="361"/>
      <c r="F37" s="361"/>
      <c r="G37" s="361"/>
      <c r="H37" s="361"/>
      <c r="I37" s="361"/>
      <c r="J37" s="361"/>
      <c r="K37" s="361"/>
      <c r="L37" s="361"/>
      <c r="M37" s="362"/>
      <c r="N37" s="369">
        <v>20</v>
      </c>
      <c r="O37" s="38" t="s">
        <v>51</v>
      </c>
      <c r="P37" s="370">
        <v>3150</v>
      </c>
      <c r="Q37" s="52">
        <f t="shared" si="0"/>
        <v>63000</v>
      </c>
    </row>
    <row r="38" spans="1:19">
      <c r="A38" s="24"/>
      <c r="B38" s="123"/>
      <c r="C38" s="368" t="s">
        <v>46</v>
      </c>
      <c r="D38" s="361"/>
      <c r="E38" s="361"/>
      <c r="F38" s="361"/>
      <c r="G38" s="361"/>
      <c r="H38" s="361"/>
      <c r="I38" s="361"/>
      <c r="J38" s="361"/>
      <c r="K38" s="361"/>
      <c r="L38" s="361"/>
      <c r="M38" s="362"/>
      <c r="N38" s="369">
        <v>6</v>
      </c>
      <c r="O38" s="38" t="s">
        <v>47</v>
      </c>
      <c r="P38" s="53">
        <v>15750</v>
      </c>
      <c r="Q38" s="52">
        <f t="shared" si="0"/>
        <v>94500</v>
      </c>
    </row>
    <row r="39" spans="1:19">
      <c r="A39" s="372"/>
      <c r="B39" s="373"/>
      <c r="C39" s="368" t="s">
        <v>162</v>
      </c>
      <c r="D39" s="361"/>
      <c r="E39" s="361"/>
      <c r="F39" s="361"/>
      <c r="G39" s="361"/>
      <c r="H39" s="361"/>
      <c r="I39" s="361"/>
      <c r="J39" s="361"/>
      <c r="K39" s="361"/>
      <c r="L39" s="361"/>
      <c r="M39" s="362"/>
      <c r="N39" s="369">
        <v>4</v>
      </c>
      <c r="O39" s="38" t="s">
        <v>47</v>
      </c>
      <c r="P39" s="53">
        <v>13650</v>
      </c>
      <c r="Q39" s="52">
        <f t="shared" si="0"/>
        <v>54600</v>
      </c>
    </row>
    <row r="40" spans="1:19">
      <c r="A40" s="372"/>
      <c r="B40" s="373"/>
      <c r="C40" s="368" t="s">
        <v>206</v>
      </c>
      <c r="D40" s="361"/>
      <c r="E40" s="361"/>
      <c r="F40" s="361"/>
      <c r="G40" s="361"/>
      <c r="H40" s="361"/>
      <c r="I40" s="361"/>
      <c r="J40" s="361"/>
      <c r="K40" s="361"/>
      <c r="L40" s="361"/>
      <c r="M40" s="362"/>
      <c r="N40" s="369">
        <v>3</v>
      </c>
      <c r="O40" s="38" t="s">
        <v>47</v>
      </c>
      <c r="P40" s="53">
        <v>7300</v>
      </c>
      <c r="Q40" s="52">
        <f t="shared" si="0"/>
        <v>21900</v>
      </c>
    </row>
    <row r="41" spans="1:19">
      <c r="A41" s="372"/>
      <c r="B41" s="373"/>
      <c r="C41" s="368" t="s">
        <v>163</v>
      </c>
      <c r="D41" s="361"/>
      <c r="E41" s="361"/>
      <c r="F41" s="361"/>
      <c r="G41" s="361"/>
      <c r="H41" s="361"/>
      <c r="I41" s="361"/>
      <c r="J41" s="361"/>
      <c r="K41" s="361"/>
      <c r="L41" s="361"/>
      <c r="M41" s="362"/>
      <c r="N41" s="369">
        <v>12</v>
      </c>
      <c r="O41" s="38" t="s">
        <v>96</v>
      </c>
      <c r="P41" s="53">
        <v>1575</v>
      </c>
      <c r="Q41" s="52">
        <f t="shared" si="0"/>
        <v>18900</v>
      </c>
    </row>
    <row r="42" spans="1:19">
      <c r="A42" s="372"/>
      <c r="B42" s="373"/>
      <c r="C42" s="368" t="s">
        <v>149</v>
      </c>
      <c r="D42" s="361"/>
      <c r="E42" s="361"/>
      <c r="F42" s="361"/>
      <c r="G42" s="361"/>
      <c r="H42" s="361"/>
      <c r="I42" s="361"/>
      <c r="J42" s="361"/>
      <c r="K42" s="361"/>
      <c r="L42" s="361"/>
      <c r="M42" s="362"/>
      <c r="N42" s="369">
        <v>6</v>
      </c>
      <c r="O42" s="38" t="s">
        <v>100</v>
      </c>
      <c r="P42" s="53">
        <v>14700</v>
      </c>
      <c r="Q42" s="52">
        <f t="shared" si="0"/>
        <v>88200</v>
      </c>
    </row>
    <row r="43" spans="1:19">
      <c r="A43" s="372"/>
      <c r="B43" s="373"/>
      <c r="C43" s="368" t="s">
        <v>50</v>
      </c>
      <c r="D43" s="361"/>
      <c r="E43" s="361"/>
      <c r="F43" s="361"/>
      <c r="G43" s="361"/>
      <c r="H43" s="361"/>
      <c r="I43" s="361"/>
      <c r="J43" s="361"/>
      <c r="K43" s="361"/>
      <c r="L43" s="361"/>
      <c r="M43" s="362"/>
      <c r="N43" s="369">
        <v>6</v>
      </c>
      <c r="O43" s="38" t="s">
        <v>100</v>
      </c>
      <c r="P43" s="53">
        <v>9450</v>
      </c>
      <c r="Q43" s="52">
        <f t="shared" si="0"/>
        <v>56700</v>
      </c>
    </row>
    <row r="44" spans="1:19">
      <c r="A44" s="372"/>
      <c r="B44" s="373"/>
      <c r="C44" s="368" t="s">
        <v>164</v>
      </c>
      <c r="D44" s="361"/>
      <c r="E44" s="361"/>
      <c r="F44" s="361"/>
      <c r="G44" s="361"/>
      <c r="H44" s="361"/>
      <c r="I44" s="361"/>
      <c r="J44" s="361"/>
      <c r="K44" s="361"/>
      <c r="L44" s="361"/>
      <c r="M44" s="362"/>
      <c r="N44" s="369">
        <v>2</v>
      </c>
      <c r="O44" s="38" t="s">
        <v>100</v>
      </c>
      <c r="P44" s="53">
        <v>15750</v>
      </c>
      <c r="Q44" s="52">
        <f t="shared" si="0"/>
        <v>31500</v>
      </c>
    </row>
    <row r="45" spans="1:19">
      <c r="A45" s="372"/>
      <c r="B45" s="373"/>
      <c r="C45" s="368" t="s">
        <v>208</v>
      </c>
      <c r="D45" s="361"/>
      <c r="E45" s="361"/>
      <c r="F45" s="361"/>
      <c r="G45" s="361"/>
      <c r="H45" s="361"/>
      <c r="I45" s="361"/>
      <c r="J45" s="361"/>
      <c r="K45" s="361"/>
      <c r="L45" s="361"/>
      <c r="M45" s="362"/>
      <c r="N45" s="369">
        <v>4</v>
      </c>
      <c r="O45" s="38" t="s">
        <v>94</v>
      </c>
      <c r="P45" s="53">
        <v>1000</v>
      </c>
      <c r="Q45" s="52">
        <f t="shared" si="0"/>
        <v>4000</v>
      </c>
    </row>
    <row r="46" spans="1:19">
      <c r="A46" s="372"/>
      <c r="B46" s="373"/>
      <c r="C46" s="368" t="s">
        <v>207</v>
      </c>
      <c r="D46" s="361"/>
      <c r="E46" s="361"/>
      <c r="F46" s="361"/>
      <c r="G46" s="361"/>
      <c r="H46" s="361"/>
      <c r="I46" s="361"/>
      <c r="J46" s="361"/>
      <c r="K46" s="361"/>
      <c r="L46" s="361"/>
      <c r="M46" s="362"/>
      <c r="N46" s="369">
        <v>70</v>
      </c>
      <c r="O46" s="38" t="s">
        <v>94</v>
      </c>
      <c r="P46" s="53">
        <v>1575</v>
      </c>
      <c r="Q46" s="52">
        <f t="shared" si="0"/>
        <v>110250</v>
      </c>
    </row>
    <row r="47" spans="1:19">
      <c r="A47" s="372"/>
      <c r="B47" s="373"/>
      <c r="C47" s="368" t="s">
        <v>48</v>
      </c>
      <c r="D47" s="361"/>
      <c r="E47" s="361"/>
      <c r="F47" s="361"/>
      <c r="G47" s="361"/>
      <c r="H47" s="361"/>
      <c r="I47" s="361"/>
      <c r="J47" s="361"/>
      <c r="K47" s="361"/>
      <c r="L47" s="361"/>
      <c r="M47" s="362"/>
      <c r="N47" s="369">
        <v>2</v>
      </c>
      <c r="O47" s="38" t="s">
        <v>100</v>
      </c>
      <c r="P47" s="53">
        <v>3600</v>
      </c>
      <c r="Q47" s="52">
        <f t="shared" si="0"/>
        <v>7200</v>
      </c>
    </row>
    <row r="48" spans="1:19">
      <c r="A48" s="372"/>
      <c r="B48" s="373"/>
      <c r="C48" s="368" t="s">
        <v>147</v>
      </c>
      <c r="D48" s="361"/>
      <c r="E48" s="361"/>
      <c r="F48" s="361"/>
      <c r="G48" s="361"/>
      <c r="H48" s="361"/>
      <c r="I48" s="361"/>
      <c r="J48" s="361"/>
      <c r="K48" s="361"/>
      <c r="L48" s="361"/>
      <c r="M48" s="362"/>
      <c r="N48" s="369">
        <v>1</v>
      </c>
      <c r="O48" s="38" t="s">
        <v>96</v>
      </c>
      <c r="P48" s="53">
        <v>36750</v>
      </c>
      <c r="Q48" s="52">
        <f t="shared" si="0"/>
        <v>36750</v>
      </c>
    </row>
    <row r="49" spans="1:19">
      <c r="A49" s="372"/>
      <c r="B49" s="373"/>
      <c r="C49" s="368" t="s">
        <v>217</v>
      </c>
      <c r="D49" s="361"/>
      <c r="E49" s="361"/>
      <c r="F49" s="361"/>
      <c r="G49" s="361"/>
      <c r="H49" s="361"/>
      <c r="I49" s="361"/>
      <c r="J49" s="361"/>
      <c r="K49" s="361"/>
      <c r="L49" s="361"/>
      <c r="M49" s="362"/>
      <c r="N49" s="369">
        <v>3</v>
      </c>
      <c r="O49" s="38" t="s">
        <v>96</v>
      </c>
      <c r="P49" s="53">
        <v>2500</v>
      </c>
      <c r="Q49" s="52">
        <f t="shared" si="0"/>
        <v>7500</v>
      </c>
    </row>
    <row r="50" spans="1:19">
      <c r="A50" s="372"/>
      <c r="B50" s="373"/>
      <c r="C50" s="368" t="s">
        <v>303</v>
      </c>
      <c r="D50" s="361"/>
      <c r="E50" s="361"/>
      <c r="F50" s="361"/>
      <c r="G50" s="361"/>
      <c r="H50" s="361"/>
      <c r="I50" s="361"/>
      <c r="J50" s="361"/>
      <c r="K50" s="361"/>
      <c r="L50" s="361"/>
      <c r="M50" s="362"/>
      <c r="N50" s="369">
        <v>3</v>
      </c>
      <c r="O50" s="38" t="s">
        <v>96</v>
      </c>
      <c r="P50" s="53">
        <v>33000</v>
      </c>
      <c r="Q50" s="52">
        <f t="shared" si="0"/>
        <v>99000</v>
      </c>
    </row>
    <row r="51" spans="1:19">
      <c r="A51" s="372"/>
      <c r="B51" s="373"/>
      <c r="C51" s="368" t="s">
        <v>273</v>
      </c>
      <c r="D51" s="361"/>
      <c r="E51" s="361"/>
      <c r="F51" s="361"/>
      <c r="G51" s="361"/>
      <c r="H51" s="361"/>
      <c r="I51" s="361"/>
      <c r="J51" s="361"/>
      <c r="K51" s="361"/>
      <c r="L51" s="361"/>
      <c r="M51" s="362"/>
      <c r="N51" s="369">
        <v>6</v>
      </c>
      <c r="O51" s="38" t="s">
        <v>96</v>
      </c>
      <c r="P51" s="53">
        <v>16000</v>
      </c>
      <c r="Q51" s="52">
        <f t="shared" si="0"/>
        <v>96000</v>
      </c>
    </row>
    <row r="52" spans="1:19">
      <c r="A52" s="372"/>
      <c r="B52" s="373"/>
      <c r="C52" s="368" t="s">
        <v>274</v>
      </c>
      <c r="D52" s="361"/>
      <c r="E52" s="361"/>
      <c r="F52" s="361"/>
      <c r="G52" s="361"/>
      <c r="H52" s="361"/>
      <c r="I52" s="361"/>
      <c r="J52" s="361"/>
      <c r="K52" s="361"/>
      <c r="L52" s="361"/>
      <c r="M52" s="362"/>
      <c r="N52" s="369">
        <v>4</v>
      </c>
      <c r="O52" s="38" t="s">
        <v>96</v>
      </c>
      <c r="P52" s="53">
        <v>15000</v>
      </c>
      <c r="Q52" s="52">
        <f t="shared" si="0"/>
        <v>60000</v>
      </c>
    </row>
    <row r="53" spans="1:19">
      <c r="A53" s="372"/>
      <c r="B53" s="373"/>
      <c r="C53" s="368" t="s">
        <v>275</v>
      </c>
      <c r="D53" s="361"/>
      <c r="E53" s="361"/>
      <c r="F53" s="361"/>
      <c r="G53" s="361"/>
      <c r="H53" s="361"/>
      <c r="I53" s="361"/>
      <c r="J53" s="361"/>
      <c r="K53" s="361"/>
      <c r="L53" s="361"/>
      <c r="M53" s="362"/>
      <c r="N53" s="369">
        <v>3</v>
      </c>
      <c r="O53" s="38" t="s">
        <v>96</v>
      </c>
      <c r="P53" s="53">
        <v>11000</v>
      </c>
      <c r="Q53" s="52">
        <f t="shared" si="0"/>
        <v>33000</v>
      </c>
    </row>
    <row r="54" spans="1:19">
      <c r="A54" s="374"/>
      <c r="B54" s="375"/>
      <c r="C54" s="376"/>
      <c r="D54" s="86"/>
      <c r="E54" s="86"/>
      <c r="F54" s="86"/>
      <c r="G54" s="86"/>
      <c r="H54" s="86"/>
      <c r="I54" s="86"/>
      <c r="J54" s="86"/>
      <c r="K54" s="86"/>
      <c r="L54" s="86"/>
      <c r="M54" s="377"/>
      <c r="N54" s="378"/>
      <c r="O54" s="88"/>
      <c r="P54" s="379"/>
      <c r="Q54" s="102"/>
    </row>
    <row r="55" spans="1:19">
      <c r="A55" s="380" t="s">
        <v>198</v>
      </c>
      <c r="B55" s="381"/>
      <c r="C55" s="22" t="s">
        <v>111</v>
      </c>
      <c r="D55" s="361"/>
      <c r="E55" s="361"/>
      <c r="F55" s="361"/>
      <c r="G55" s="361"/>
      <c r="H55" s="361"/>
      <c r="I55" s="361"/>
      <c r="J55" s="361"/>
      <c r="K55" s="361"/>
      <c r="L55" s="361"/>
      <c r="M55" s="362"/>
      <c r="N55" s="369"/>
      <c r="O55" s="38"/>
      <c r="P55" s="53"/>
      <c r="Q55" s="186">
        <f>Q56</f>
        <v>787500</v>
      </c>
      <c r="S55" s="371"/>
    </row>
    <row r="56" spans="1:19">
      <c r="A56" s="372"/>
      <c r="B56" s="373"/>
      <c r="C56" s="382" t="s">
        <v>165</v>
      </c>
      <c r="D56" s="361"/>
      <c r="E56" s="361"/>
      <c r="F56" s="361"/>
      <c r="G56" s="361"/>
      <c r="H56" s="365">
        <v>5</v>
      </c>
      <c r="I56" s="361" t="s">
        <v>38</v>
      </c>
      <c r="J56" s="361">
        <v>6</v>
      </c>
      <c r="K56" s="361" t="s">
        <v>96</v>
      </c>
      <c r="L56" s="361"/>
      <c r="M56" s="362"/>
      <c r="N56" s="369">
        <f>H56*J56</f>
        <v>30</v>
      </c>
      <c r="O56" s="38" t="s">
        <v>113</v>
      </c>
      <c r="P56" s="53">
        <v>26250</v>
      </c>
      <c r="Q56" s="52">
        <f>N56*P56</f>
        <v>787500</v>
      </c>
    </row>
    <row r="57" spans="1:19">
      <c r="A57" s="372"/>
      <c r="B57" s="373"/>
      <c r="C57" s="382"/>
      <c r="D57" s="361"/>
      <c r="E57" s="361"/>
      <c r="F57" s="361"/>
      <c r="G57" s="361"/>
      <c r="H57" s="365"/>
      <c r="I57" s="361"/>
      <c r="J57" s="361"/>
      <c r="K57" s="361"/>
      <c r="L57" s="361"/>
      <c r="M57" s="362"/>
      <c r="N57" s="369"/>
      <c r="O57" s="38"/>
      <c r="P57" s="53"/>
      <c r="Q57" s="52"/>
    </row>
    <row r="58" spans="1:19">
      <c r="A58" s="372"/>
      <c r="B58" s="373"/>
      <c r="C58" s="25"/>
      <c r="D58" s="361"/>
      <c r="E58" s="361"/>
      <c r="F58" s="361"/>
      <c r="G58" s="361"/>
      <c r="H58" s="361"/>
      <c r="I58" s="361"/>
      <c r="J58" s="361"/>
      <c r="K58" s="361"/>
      <c r="L58" s="361"/>
      <c r="M58" s="362"/>
      <c r="N58" s="37"/>
      <c r="O58" s="37"/>
      <c r="P58" s="52"/>
      <c r="Q58" s="52"/>
    </row>
    <row r="59" spans="1:19">
      <c r="A59" s="21" t="s">
        <v>199</v>
      </c>
      <c r="B59" s="146"/>
      <c r="C59" s="22" t="s">
        <v>114</v>
      </c>
      <c r="D59" s="361"/>
      <c r="E59" s="361"/>
      <c r="F59" s="361"/>
      <c r="G59" s="361"/>
      <c r="H59" s="361"/>
      <c r="I59" s="361"/>
      <c r="J59" s="361"/>
      <c r="K59" s="361"/>
      <c r="L59" s="361"/>
      <c r="M59" s="362"/>
      <c r="N59" s="37"/>
      <c r="O59" s="38"/>
      <c r="P59" s="52"/>
      <c r="Q59" s="186">
        <f>Q60+Q73+Q78+Q82+Q85</f>
        <v>66770000</v>
      </c>
    </row>
    <row r="60" spans="1:19">
      <c r="A60" s="21" t="s">
        <v>304</v>
      </c>
      <c r="B60" s="383"/>
      <c r="C60" s="384" t="s">
        <v>305</v>
      </c>
      <c r="D60" s="361"/>
      <c r="E60" s="361"/>
      <c r="F60" s="361"/>
      <c r="G60" s="361"/>
      <c r="H60" s="365"/>
      <c r="I60" s="365"/>
      <c r="J60" s="365"/>
      <c r="K60" s="365"/>
      <c r="L60" s="365"/>
      <c r="M60" s="362"/>
      <c r="N60" s="338"/>
      <c r="O60" s="38"/>
      <c r="P60" s="366"/>
      <c r="Q60" s="52">
        <f>SUM(Q61:Q70)</f>
        <v>1600000</v>
      </c>
    </row>
    <row r="61" spans="1:19" ht="25.5" customHeight="1">
      <c r="A61" s="385"/>
      <c r="B61" s="383"/>
      <c r="C61" s="563" t="s">
        <v>306</v>
      </c>
      <c r="D61" s="564"/>
      <c r="E61" s="564"/>
      <c r="F61" s="564"/>
      <c r="G61" s="564"/>
      <c r="H61" s="564"/>
      <c r="I61" s="564"/>
      <c r="J61" s="564"/>
      <c r="K61" s="564"/>
      <c r="L61" s="564"/>
      <c r="M61" s="362"/>
      <c r="N61" s="386">
        <v>2</v>
      </c>
      <c r="O61" s="387" t="s">
        <v>53</v>
      </c>
      <c r="P61" s="388">
        <v>200000</v>
      </c>
      <c r="Q61" s="389">
        <f>N61*P61</f>
        <v>400000</v>
      </c>
    </row>
    <row r="62" spans="1:19">
      <c r="A62" s="385"/>
      <c r="B62" s="383"/>
      <c r="C62" s="384" t="s">
        <v>280</v>
      </c>
      <c r="D62" s="23"/>
      <c r="E62" s="23"/>
      <c r="F62" s="23"/>
      <c r="G62" s="23"/>
      <c r="H62" s="23">
        <v>2</v>
      </c>
      <c r="I62" s="23" t="s">
        <v>37</v>
      </c>
      <c r="J62" s="23" t="s">
        <v>38</v>
      </c>
      <c r="K62" s="23">
        <v>1</v>
      </c>
      <c r="L62" s="23" t="s">
        <v>53</v>
      </c>
      <c r="M62" s="362"/>
      <c r="N62" s="386"/>
      <c r="O62" s="387"/>
      <c r="P62" s="388"/>
      <c r="Q62" s="389"/>
    </row>
    <row r="63" spans="1:19">
      <c r="A63" s="385"/>
      <c r="B63" s="383"/>
      <c r="C63" s="390"/>
      <c r="D63" s="23"/>
      <c r="E63" s="23"/>
      <c r="F63" s="23"/>
      <c r="G63" s="23"/>
      <c r="H63" s="23"/>
      <c r="I63" s="23"/>
      <c r="J63" s="23"/>
      <c r="K63" s="23"/>
      <c r="L63" s="23"/>
      <c r="M63" s="362"/>
      <c r="N63" s="386"/>
      <c r="O63" s="387"/>
      <c r="P63" s="388"/>
      <c r="Q63" s="389"/>
    </row>
    <row r="64" spans="1:19">
      <c r="A64" s="385"/>
      <c r="B64" s="383"/>
      <c r="C64" s="563" t="s">
        <v>307</v>
      </c>
      <c r="D64" s="564"/>
      <c r="E64" s="564"/>
      <c r="F64" s="564"/>
      <c r="G64" s="564"/>
      <c r="H64" s="564"/>
      <c r="I64" s="564"/>
      <c r="J64" s="564"/>
      <c r="K64" s="564"/>
      <c r="L64" s="564"/>
      <c r="M64" s="362"/>
      <c r="N64" s="386">
        <v>2</v>
      </c>
      <c r="O64" s="387" t="s">
        <v>53</v>
      </c>
      <c r="P64" s="388">
        <v>200000</v>
      </c>
      <c r="Q64" s="389">
        <f>N64*P64</f>
        <v>400000</v>
      </c>
    </row>
    <row r="65" spans="1:17">
      <c r="A65" s="385"/>
      <c r="B65" s="383"/>
      <c r="C65" s="384" t="s">
        <v>280</v>
      </c>
      <c r="D65" s="23"/>
      <c r="E65" s="23"/>
      <c r="F65" s="23"/>
      <c r="G65" s="23"/>
      <c r="H65" s="23">
        <v>2</v>
      </c>
      <c r="I65" s="23" t="s">
        <v>37</v>
      </c>
      <c r="J65" s="23" t="s">
        <v>38</v>
      </c>
      <c r="K65" s="23">
        <v>1</v>
      </c>
      <c r="L65" s="23" t="s">
        <v>53</v>
      </c>
      <c r="M65" s="362"/>
      <c r="N65" s="386"/>
      <c r="O65" s="387"/>
      <c r="P65" s="388"/>
      <c r="Q65" s="389"/>
    </row>
    <row r="66" spans="1:17">
      <c r="A66" s="385"/>
      <c r="B66" s="383"/>
      <c r="C66" s="384"/>
      <c r="D66" s="23"/>
      <c r="E66" s="23"/>
      <c r="F66" s="23"/>
      <c r="G66" s="23"/>
      <c r="H66" s="23"/>
      <c r="I66" s="23"/>
      <c r="J66" s="23"/>
      <c r="K66" s="23"/>
      <c r="L66" s="23"/>
      <c r="M66" s="362"/>
      <c r="N66" s="386"/>
      <c r="O66" s="387"/>
      <c r="P66" s="388"/>
      <c r="Q66" s="389"/>
    </row>
    <row r="67" spans="1:17" ht="27" customHeight="1">
      <c r="A67" s="385"/>
      <c r="B67" s="383"/>
      <c r="C67" s="563" t="s">
        <v>308</v>
      </c>
      <c r="D67" s="564"/>
      <c r="E67" s="564"/>
      <c r="F67" s="564"/>
      <c r="G67" s="564"/>
      <c r="H67" s="564"/>
      <c r="I67" s="564"/>
      <c r="J67" s="564"/>
      <c r="K67" s="564"/>
      <c r="L67" s="564"/>
      <c r="M67" s="362"/>
      <c r="N67" s="386">
        <v>2</v>
      </c>
      <c r="O67" s="387" t="s">
        <v>53</v>
      </c>
      <c r="P67" s="388">
        <v>200000</v>
      </c>
      <c r="Q67" s="389">
        <f>N67*P67</f>
        <v>400000</v>
      </c>
    </row>
    <row r="68" spans="1:17">
      <c r="A68" s="385"/>
      <c r="B68" s="383"/>
      <c r="C68" s="384" t="s">
        <v>280</v>
      </c>
      <c r="D68" s="23"/>
      <c r="E68" s="23"/>
      <c r="F68" s="23"/>
      <c r="G68" s="23"/>
      <c r="H68" s="23">
        <v>2</v>
      </c>
      <c r="I68" s="23" t="s">
        <v>37</v>
      </c>
      <c r="J68" s="23" t="s">
        <v>38</v>
      </c>
      <c r="K68" s="23">
        <v>1</v>
      </c>
      <c r="L68" s="23" t="s">
        <v>53</v>
      </c>
      <c r="M68" s="362"/>
      <c r="N68" s="386"/>
      <c r="O68" s="387"/>
      <c r="P68" s="388"/>
      <c r="Q68" s="389"/>
    </row>
    <row r="69" spans="1:17">
      <c r="A69" s="385"/>
      <c r="B69" s="383"/>
      <c r="C69" s="384"/>
      <c r="D69" s="23"/>
      <c r="E69" s="23"/>
      <c r="F69" s="23"/>
      <c r="G69" s="23"/>
      <c r="H69" s="23"/>
      <c r="I69" s="23"/>
      <c r="J69" s="23"/>
      <c r="K69" s="23"/>
      <c r="L69" s="23"/>
      <c r="M69" s="362"/>
      <c r="N69" s="386"/>
      <c r="O69" s="387"/>
      <c r="P69" s="388"/>
      <c r="Q69" s="389"/>
    </row>
    <row r="70" spans="1:17" ht="35.25" customHeight="1">
      <c r="A70" s="385"/>
      <c r="B70" s="383"/>
      <c r="C70" s="563" t="s">
        <v>309</v>
      </c>
      <c r="D70" s="564"/>
      <c r="E70" s="564"/>
      <c r="F70" s="564"/>
      <c r="G70" s="564"/>
      <c r="H70" s="564"/>
      <c r="I70" s="564"/>
      <c r="J70" s="564"/>
      <c r="K70" s="564"/>
      <c r="L70" s="564"/>
      <c r="M70" s="362"/>
      <c r="N70" s="386">
        <v>2</v>
      </c>
      <c r="O70" s="387" t="s">
        <v>53</v>
      </c>
      <c r="P70" s="388">
        <v>200000</v>
      </c>
      <c r="Q70" s="389">
        <f>N70*P70</f>
        <v>400000</v>
      </c>
    </row>
    <row r="71" spans="1:17">
      <c r="A71" s="385"/>
      <c r="B71" s="383"/>
      <c r="C71" s="384" t="s">
        <v>280</v>
      </c>
      <c r="D71" s="23"/>
      <c r="E71" s="23"/>
      <c r="F71" s="23"/>
      <c r="G71" s="23"/>
      <c r="H71" s="23">
        <v>2</v>
      </c>
      <c r="I71" s="23" t="s">
        <v>37</v>
      </c>
      <c r="J71" s="23" t="s">
        <v>38</v>
      </c>
      <c r="K71" s="23">
        <v>1</v>
      </c>
      <c r="L71" s="23" t="s">
        <v>53</v>
      </c>
      <c r="M71" s="362"/>
      <c r="N71" s="386"/>
      <c r="O71" s="387"/>
      <c r="P71" s="388"/>
      <c r="Q71" s="389"/>
    </row>
    <row r="72" spans="1:17">
      <c r="A72" s="21"/>
      <c r="B72" s="146"/>
      <c r="C72" s="22"/>
      <c r="D72" s="361"/>
      <c r="E72" s="361"/>
      <c r="F72" s="361"/>
      <c r="G72" s="361"/>
      <c r="H72" s="361"/>
      <c r="I72" s="361"/>
      <c r="J72" s="361"/>
      <c r="K72" s="361"/>
      <c r="L72" s="361"/>
      <c r="M72" s="362"/>
      <c r="N72" s="37"/>
      <c r="O72" s="38"/>
      <c r="P72" s="52"/>
      <c r="Q72" s="367"/>
    </row>
    <row r="73" spans="1:17">
      <c r="A73" s="24" t="s">
        <v>200</v>
      </c>
      <c r="B73" s="123"/>
      <c r="C73" s="25" t="s">
        <v>122</v>
      </c>
      <c r="D73" s="361"/>
      <c r="E73" s="361"/>
      <c r="F73" s="361"/>
      <c r="G73" s="361"/>
      <c r="H73" s="361"/>
      <c r="I73" s="361"/>
      <c r="J73" s="361"/>
      <c r="K73" s="361"/>
      <c r="L73" s="361"/>
      <c r="M73" s="362"/>
      <c r="N73" s="37"/>
      <c r="O73" s="38"/>
      <c r="P73" s="52"/>
      <c r="Q73" s="52">
        <f>SUM(Q74:Q76)</f>
        <v>22150000</v>
      </c>
    </row>
    <row r="74" spans="1:17">
      <c r="A74" s="24"/>
      <c r="B74" s="123"/>
      <c r="C74" s="25" t="s">
        <v>166</v>
      </c>
      <c r="D74" s="361"/>
      <c r="E74" s="361"/>
      <c r="F74" s="361"/>
      <c r="G74" s="361"/>
      <c r="H74" s="365">
        <v>33</v>
      </c>
      <c r="I74" s="365" t="s">
        <v>37</v>
      </c>
      <c r="J74" s="365" t="s">
        <v>38</v>
      </c>
      <c r="K74" s="365">
        <v>12</v>
      </c>
      <c r="L74" s="365" t="s">
        <v>53</v>
      </c>
      <c r="M74" s="362"/>
      <c r="N74" s="37">
        <v>395</v>
      </c>
      <c r="O74" s="38" t="s">
        <v>53</v>
      </c>
      <c r="P74" s="366">
        <v>50000</v>
      </c>
      <c r="Q74" s="52">
        <f t="shared" ref="Q74" si="1">N74*P74</f>
        <v>19750000</v>
      </c>
    </row>
    <row r="75" spans="1:17">
      <c r="A75" s="24"/>
      <c r="B75" s="123"/>
      <c r="C75" s="25"/>
      <c r="D75" s="361"/>
      <c r="E75" s="361"/>
      <c r="F75" s="361"/>
      <c r="G75" s="361"/>
      <c r="H75" s="361"/>
      <c r="I75" s="361"/>
      <c r="J75" s="361"/>
      <c r="K75" s="361"/>
      <c r="L75" s="361"/>
      <c r="M75" s="362"/>
      <c r="N75" s="37"/>
      <c r="O75" s="38"/>
      <c r="P75" s="52"/>
      <c r="Q75" s="52"/>
    </row>
    <row r="76" spans="1:17">
      <c r="A76" s="54"/>
      <c r="B76" s="187"/>
      <c r="C76" s="391" t="s">
        <v>310</v>
      </c>
      <c r="D76" s="86"/>
      <c r="E76" s="86"/>
      <c r="F76" s="86"/>
      <c r="G76" s="86"/>
      <c r="H76" s="392">
        <v>80</v>
      </c>
      <c r="I76" s="392" t="s">
        <v>37</v>
      </c>
      <c r="J76" s="392" t="s">
        <v>38</v>
      </c>
      <c r="K76" s="392">
        <v>1</v>
      </c>
      <c r="L76" s="392" t="s">
        <v>53</v>
      </c>
      <c r="M76" s="377"/>
      <c r="N76" s="128">
        <f>H76*K76</f>
        <v>80</v>
      </c>
      <c r="O76" s="88" t="s">
        <v>53</v>
      </c>
      <c r="P76" s="393">
        <v>30000</v>
      </c>
      <c r="Q76" s="102">
        <f t="shared" ref="Q76" si="2">N76*P76</f>
        <v>2400000</v>
      </c>
    </row>
    <row r="77" spans="1:17">
      <c r="A77" s="18"/>
      <c r="B77" s="20"/>
      <c r="C77" s="19"/>
      <c r="D77" s="394"/>
      <c r="E77" s="394"/>
      <c r="F77" s="394"/>
      <c r="G77" s="394"/>
      <c r="H77" s="394"/>
      <c r="I77" s="394"/>
      <c r="J77" s="394"/>
      <c r="K77" s="394"/>
      <c r="L77" s="394"/>
      <c r="M77" s="395"/>
      <c r="N77" s="35"/>
      <c r="O77" s="36"/>
      <c r="P77" s="51"/>
      <c r="Q77" s="51"/>
    </row>
    <row r="78" spans="1:17">
      <c r="A78" s="24" t="s">
        <v>214</v>
      </c>
      <c r="B78" s="396"/>
      <c r="C78" s="25" t="s">
        <v>125</v>
      </c>
      <c r="D78" s="361"/>
      <c r="E78" s="361"/>
      <c r="F78" s="361"/>
      <c r="G78" s="361"/>
      <c r="H78" s="361"/>
      <c r="I78" s="361"/>
      <c r="J78" s="361"/>
      <c r="K78" s="361"/>
      <c r="L78" s="361"/>
      <c r="M78" s="362"/>
      <c r="N78" s="37"/>
      <c r="O78" s="38"/>
      <c r="P78" s="52"/>
      <c r="Q78" s="52">
        <f>Q79+Q80</f>
        <v>7000000</v>
      </c>
    </row>
    <row r="79" spans="1:17">
      <c r="A79" s="385"/>
      <c r="B79" s="383"/>
      <c r="C79" s="397" t="s">
        <v>167</v>
      </c>
      <c r="D79" s="361"/>
      <c r="E79" s="361"/>
      <c r="F79" s="361"/>
      <c r="G79" s="361"/>
      <c r="H79" s="365">
        <v>2</v>
      </c>
      <c r="I79" s="365" t="s">
        <v>37</v>
      </c>
      <c r="J79" s="365" t="s">
        <v>38</v>
      </c>
      <c r="K79" s="365">
        <v>10</v>
      </c>
      <c r="L79" s="365" t="s">
        <v>53</v>
      </c>
      <c r="M79" s="362"/>
      <c r="N79" s="37">
        <f>H79*K79</f>
        <v>20</v>
      </c>
      <c r="O79" s="38" t="s">
        <v>53</v>
      </c>
      <c r="P79" s="366">
        <v>50000</v>
      </c>
      <c r="Q79" s="52">
        <f>N79*P79</f>
        <v>1000000</v>
      </c>
    </row>
    <row r="80" spans="1:17">
      <c r="A80" s="385"/>
      <c r="B80" s="383"/>
      <c r="C80" s="397" t="s">
        <v>168</v>
      </c>
      <c r="D80" s="361"/>
      <c r="E80" s="361"/>
      <c r="F80" s="361"/>
      <c r="G80" s="361"/>
      <c r="H80" s="365">
        <v>1</v>
      </c>
      <c r="I80" s="365" t="s">
        <v>37</v>
      </c>
      <c r="J80" s="365" t="s">
        <v>38</v>
      </c>
      <c r="K80" s="365">
        <v>12</v>
      </c>
      <c r="L80" s="365" t="s">
        <v>53</v>
      </c>
      <c r="M80" s="362"/>
      <c r="N80" s="37">
        <f>H80*K80</f>
        <v>12</v>
      </c>
      <c r="O80" s="38" t="s">
        <v>53</v>
      </c>
      <c r="P80" s="366">
        <v>500000</v>
      </c>
      <c r="Q80" s="52">
        <f>N80*P80</f>
        <v>6000000</v>
      </c>
    </row>
    <row r="81" spans="1:17">
      <c r="A81" s="385"/>
      <c r="B81" s="383"/>
      <c r="C81" s="384"/>
      <c r="D81" s="23"/>
      <c r="E81" s="23"/>
      <c r="F81" s="23"/>
      <c r="G81" s="23"/>
      <c r="H81" s="23"/>
      <c r="I81" s="23"/>
      <c r="J81" s="23"/>
      <c r="K81" s="23"/>
      <c r="L81" s="23"/>
      <c r="M81" s="362"/>
      <c r="N81" s="338"/>
      <c r="O81" s="38"/>
      <c r="P81" s="366"/>
      <c r="Q81" s="52"/>
    </row>
    <row r="82" spans="1:17">
      <c r="A82" s="380" t="s">
        <v>285</v>
      </c>
      <c r="B82" s="381"/>
      <c r="C82" s="25" t="s">
        <v>286</v>
      </c>
      <c r="D82" s="361"/>
      <c r="E82" s="361"/>
      <c r="F82" s="361"/>
      <c r="G82" s="361"/>
      <c r="H82" s="361"/>
      <c r="I82" s="361"/>
      <c r="J82" s="361"/>
      <c r="K82" s="361"/>
      <c r="L82" s="361"/>
      <c r="M82" s="362"/>
      <c r="N82" s="37"/>
      <c r="O82" s="37"/>
      <c r="P82" s="52"/>
      <c r="Q82" s="52">
        <f>Q83</f>
        <v>5000000</v>
      </c>
    </row>
    <row r="83" spans="1:17">
      <c r="A83" s="380"/>
      <c r="B83" s="381"/>
      <c r="C83" s="25" t="s">
        <v>311</v>
      </c>
      <c r="D83" s="361"/>
      <c r="E83" s="361"/>
      <c r="F83" s="361"/>
      <c r="G83" s="361"/>
      <c r="H83" s="361"/>
      <c r="I83" s="361"/>
      <c r="J83" s="361"/>
      <c r="K83" s="361"/>
      <c r="L83" s="361"/>
      <c r="M83" s="362"/>
      <c r="N83" s="37">
        <v>1</v>
      </c>
      <c r="O83" s="37" t="s">
        <v>169</v>
      </c>
      <c r="P83" s="52">
        <v>5000000</v>
      </c>
      <c r="Q83" s="52">
        <f t="shared" ref="Q83" si="3">N83*P83</f>
        <v>5000000</v>
      </c>
    </row>
    <row r="84" spans="1:17">
      <c r="A84" s="380"/>
      <c r="B84" s="381"/>
      <c r="C84" s="398"/>
      <c r="D84" s="361"/>
      <c r="E84" s="361"/>
      <c r="F84" s="361"/>
      <c r="G84" s="361"/>
      <c r="H84" s="361"/>
      <c r="I84" s="361"/>
      <c r="J84" s="361"/>
      <c r="K84" s="361"/>
      <c r="L84" s="361"/>
      <c r="M84" s="362"/>
      <c r="N84" s="37"/>
      <c r="O84" s="37"/>
      <c r="P84" s="52"/>
      <c r="Q84" s="52"/>
    </row>
    <row r="85" spans="1:17" ht="23.25" customHeight="1">
      <c r="A85" s="399" t="s">
        <v>201</v>
      </c>
      <c r="B85" s="400"/>
      <c r="C85" s="565" t="s">
        <v>170</v>
      </c>
      <c r="D85" s="566"/>
      <c r="E85" s="566"/>
      <c r="F85" s="566"/>
      <c r="G85" s="566"/>
      <c r="H85" s="566"/>
      <c r="I85" s="566"/>
      <c r="J85" s="566"/>
      <c r="K85" s="566"/>
      <c r="L85" s="566"/>
      <c r="M85" s="567"/>
      <c r="N85" s="401"/>
      <c r="O85" s="401"/>
      <c r="P85" s="402"/>
      <c r="Q85" s="402">
        <f>SUM(Q86:Q92)</f>
        <v>31020000</v>
      </c>
    </row>
    <row r="86" spans="1:17">
      <c r="A86" s="380"/>
      <c r="B86" s="381"/>
      <c r="C86" s="403" t="s">
        <v>171</v>
      </c>
      <c r="D86" s="361"/>
      <c r="E86" s="361"/>
      <c r="F86" s="361"/>
      <c r="G86" s="361"/>
      <c r="H86" s="365">
        <v>1</v>
      </c>
      <c r="I86" s="365" t="s">
        <v>37</v>
      </c>
      <c r="J86" s="339" t="s">
        <v>38</v>
      </c>
      <c r="K86" s="365">
        <v>12</v>
      </c>
      <c r="L86" s="365" t="s">
        <v>172</v>
      </c>
      <c r="M86" s="362"/>
      <c r="N86" s="37">
        <f t="shared" ref="N86" si="4">H86*K86</f>
        <v>12</v>
      </c>
      <c r="O86" s="37" t="s">
        <v>57</v>
      </c>
      <c r="P86" s="52">
        <v>110000</v>
      </c>
      <c r="Q86" s="52">
        <f t="shared" ref="Q86" si="5">N86*P86</f>
        <v>1320000</v>
      </c>
    </row>
    <row r="87" spans="1:17">
      <c r="A87" s="380"/>
      <c r="B87" s="381"/>
      <c r="C87" s="403" t="s">
        <v>173</v>
      </c>
      <c r="D87" s="361"/>
      <c r="E87" s="361"/>
      <c r="F87" s="361"/>
      <c r="G87" s="361"/>
      <c r="H87" s="365">
        <v>3</v>
      </c>
      <c r="I87" s="365" t="s">
        <v>37</v>
      </c>
      <c r="J87" s="339" t="s">
        <v>38</v>
      </c>
      <c r="K87" s="365">
        <v>12</v>
      </c>
      <c r="L87" s="365" t="s">
        <v>172</v>
      </c>
      <c r="M87" s="362"/>
      <c r="N87" s="37">
        <f>H87*K87</f>
        <v>36</v>
      </c>
      <c r="O87" s="37" t="s">
        <v>57</v>
      </c>
      <c r="P87" s="52">
        <v>95000</v>
      </c>
      <c r="Q87" s="52">
        <f>N87*P87</f>
        <v>3420000</v>
      </c>
    </row>
    <row r="88" spans="1:17">
      <c r="A88" s="380"/>
      <c r="B88" s="381"/>
      <c r="C88" s="403" t="s">
        <v>174</v>
      </c>
      <c r="D88" s="361"/>
      <c r="E88" s="361"/>
      <c r="F88" s="361"/>
      <c r="G88" s="361"/>
      <c r="H88" s="365">
        <v>3</v>
      </c>
      <c r="I88" s="365" t="s">
        <v>37</v>
      </c>
      <c r="J88" s="339" t="s">
        <v>38</v>
      </c>
      <c r="K88" s="365">
        <v>12</v>
      </c>
      <c r="L88" s="365" t="s">
        <v>172</v>
      </c>
      <c r="M88" s="362"/>
      <c r="N88" s="37">
        <f>H88*K88</f>
        <v>36</v>
      </c>
      <c r="O88" s="37" t="s">
        <v>57</v>
      </c>
      <c r="P88" s="52">
        <v>100000</v>
      </c>
      <c r="Q88" s="52">
        <f>N88*P88</f>
        <v>3600000</v>
      </c>
    </row>
    <row r="89" spans="1:17">
      <c r="A89" s="380"/>
      <c r="B89" s="381"/>
      <c r="C89" s="403" t="s">
        <v>175</v>
      </c>
      <c r="D89" s="361"/>
      <c r="E89" s="361"/>
      <c r="F89" s="361"/>
      <c r="G89" s="361"/>
      <c r="H89" s="365">
        <v>2</v>
      </c>
      <c r="I89" s="365" t="s">
        <v>37</v>
      </c>
      <c r="J89" s="339" t="s">
        <v>38</v>
      </c>
      <c r="K89" s="365">
        <v>12</v>
      </c>
      <c r="L89" s="365" t="s">
        <v>172</v>
      </c>
      <c r="M89" s="362"/>
      <c r="N89" s="37">
        <f>H89*K89</f>
        <v>24</v>
      </c>
      <c r="O89" s="37" t="s">
        <v>57</v>
      </c>
      <c r="P89" s="52">
        <v>85000</v>
      </c>
      <c r="Q89" s="52">
        <f>N89*P89</f>
        <v>2040000</v>
      </c>
    </row>
    <row r="90" spans="1:17">
      <c r="A90" s="380"/>
      <c r="B90" s="381"/>
      <c r="C90" s="403" t="s">
        <v>176</v>
      </c>
      <c r="D90" s="361"/>
      <c r="E90" s="361"/>
      <c r="F90" s="361"/>
      <c r="G90" s="361"/>
      <c r="H90" s="365">
        <v>4</v>
      </c>
      <c r="I90" s="365" t="s">
        <v>37</v>
      </c>
      <c r="J90" s="339" t="s">
        <v>38</v>
      </c>
      <c r="K90" s="365">
        <v>12</v>
      </c>
      <c r="L90" s="365" t="s">
        <v>172</v>
      </c>
      <c r="M90" s="362"/>
      <c r="N90" s="37">
        <f>H90*K90</f>
        <v>48</v>
      </c>
      <c r="O90" s="37" t="s">
        <v>57</v>
      </c>
      <c r="P90" s="52">
        <v>80000</v>
      </c>
      <c r="Q90" s="52">
        <f>N90*P90</f>
        <v>3840000</v>
      </c>
    </row>
    <row r="91" spans="1:17">
      <c r="A91" s="380"/>
      <c r="B91" s="381"/>
      <c r="C91" s="403" t="s">
        <v>177</v>
      </c>
      <c r="D91" s="361"/>
      <c r="E91" s="361"/>
      <c r="F91" s="361"/>
      <c r="G91" s="361"/>
      <c r="H91" s="361"/>
      <c r="I91" s="361"/>
      <c r="J91" s="339"/>
      <c r="K91" s="361"/>
      <c r="L91" s="361"/>
      <c r="M91" s="362"/>
      <c r="N91" s="37"/>
      <c r="O91" s="37"/>
      <c r="P91" s="52"/>
      <c r="Q91" s="52"/>
    </row>
    <row r="92" spans="1:17">
      <c r="A92" s="380"/>
      <c r="B92" s="381"/>
      <c r="C92" s="398"/>
      <c r="D92" s="361"/>
      <c r="E92" s="361"/>
      <c r="F92" s="361"/>
      <c r="G92" s="361"/>
      <c r="H92" s="365">
        <v>20</v>
      </c>
      <c r="I92" s="365" t="s">
        <v>37</v>
      </c>
      <c r="J92" s="339" t="s">
        <v>38</v>
      </c>
      <c r="K92" s="365">
        <v>12</v>
      </c>
      <c r="L92" s="365" t="s">
        <v>172</v>
      </c>
      <c r="M92" s="362"/>
      <c r="N92" s="37">
        <f>H92*K92</f>
        <v>240</v>
      </c>
      <c r="O92" s="37" t="s">
        <v>57</v>
      </c>
      <c r="P92" s="52">
        <v>70000</v>
      </c>
      <c r="Q92" s="52">
        <f>N92*P92</f>
        <v>16800000</v>
      </c>
    </row>
    <row r="93" spans="1:17">
      <c r="A93" s="380"/>
      <c r="B93" s="381"/>
      <c r="C93" s="398"/>
      <c r="D93" s="361"/>
      <c r="E93" s="361"/>
      <c r="F93" s="361"/>
      <c r="G93" s="361"/>
      <c r="H93" s="365"/>
      <c r="I93" s="365"/>
      <c r="J93" s="339"/>
      <c r="K93" s="365"/>
      <c r="L93" s="365"/>
      <c r="M93" s="362"/>
      <c r="N93" s="338"/>
      <c r="O93" s="37"/>
      <c r="P93" s="52"/>
      <c r="Q93" s="52"/>
    </row>
    <row r="94" spans="1:17">
      <c r="A94" s="21" t="s">
        <v>202</v>
      </c>
      <c r="B94" s="146"/>
      <c r="C94" s="404" t="s">
        <v>127</v>
      </c>
      <c r="D94" s="361"/>
      <c r="E94" s="361"/>
      <c r="F94" s="361"/>
      <c r="G94" s="361"/>
      <c r="H94" s="365"/>
      <c r="I94" s="365"/>
      <c r="J94" s="365"/>
      <c r="K94" s="405"/>
      <c r="L94" s="365"/>
      <c r="M94" s="362"/>
      <c r="N94" s="369"/>
      <c r="O94" s="38"/>
      <c r="P94" s="366"/>
      <c r="Q94" s="367">
        <f>Q95</f>
        <v>450000</v>
      </c>
    </row>
    <row r="95" spans="1:17">
      <c r="A95" s="24" t="s">
        <v>203</v>
      </c>
      <c r="B95" s="123"/>
      <c r="C95" s="398" t="s">
        <v>178</v>
      </c>
      <c r="D95" s="361"/>
      <c r="E95" s="361"/>
      <c r="F95" s="361"/>
      <c r="G95" s="361"/>
      <c r="H95" s="365"/>
      <c r="I95" s="365"/>
      <c r="J95" s="365"/>
      <c r="K95" s="405" t="s">
        <v>12</v>
      </c>
      <c r="L95" s="365"/>
      <c r="M95" s="362"/>
      <c r="N95" s="369"/>
      <c r="O95" s="38"/>
      <c r="P95" s="366"/>
      <c r="Q95" s="52">
        <f>Q96</f>
        <v>450000</v>
      </c>
    </row>
    <row r="96" spans="1:17">
      <c r="A96" s="406"/>
      <c r="B96" s="407"/>
      <c r="C96" s="408" t="s">
        <v>179</v>
      </c>
      <c r="D96" s="409"/>
      <c r="E96" s="409"/>
      <c r="F96" s="409"/>
      <c r="G96" s="409"/>
      <c r="H96" s="409"/>
      <c r="I96" s="409"/>
      <c r="J96" s="409"/>
      <c r="K96" s="409"/>
      <c r="L96" s="409"/>
      <c r="M96" s="410"/>
      <c r="N96" s="411">
        <v>2250</v>
      </c>
      <c r="O96" s="412" t="s">
        <v>51</v>
      </c>
      <c r="P96" s="413">
        <v>200</v>
      </c>
      <c r="Q96" s="402">
        <f>N96*P96</f>
        <v>450000</v>
      </c>
    </row>
    <row r="97" spans="1:17">
      <c r="A97" s="406"/>
      <c r="B97" s="407"/>
      <c r="C97" s="408"/>
      <c r="D97" s="409"/>
      <c r="E97" s="409"/>
      <c r="F97" s="409"/>
      <c r="G97" s="409"/>
      <c r="H97" s="409"/>
      <c r="I97" s="409"/>
      <c r="J97" s="409"/>
      <c r="K97" s="409"/>
      <c r="L97" s="409"/>
      <c r="M97" s="410"/>
      <c r="N97" s="411"/>
      <c r="O97" s="412"/>
      <c r="P97" s="413"/>
      <c r="Q97" s="402"/>
    </row>
    <row r="98" spans="1:17">
      <c r="A98" s="21" t="s">
        <v>204</v>
      </c>
      <c r="B98" s="146"/>
      <c r="C98" s="22" t="s">
        <v>136</v>
      </c>
      <c r="D98" s="361"/>
      <c r="E98" s="361"/>
      <c r="F98" s="361"/>
      <c r="G98" s="361"/>
      <c r="H98" s="361"/>
      <c r="I98" s="361"/>
      <c r="J98" s="361"/>
      <c r="K98" s="361"/>
      <c r="L98" s="361"/>
      <c r="M98" s="362"/>
      <c r="N98" s="37"/>
      <c r="O98" s="37"/>
      <c r="P98" s="52"/>
      <c r="Q98" s="367">
        <f>Q101+Q105+Q109+Q113+Q118+Q123+Q128+Q133</f>
        <v>29710000</v>
      </c>
    </row>
    <row r="99" spans="1:17">
      <c r="A99" s="24" t="s">
        <v>205</v>
      </c>
      <c r="B99" s="123"/>
      <c r="C99" s="25" t="s">
        <v>137</v>
      </c>
      <c r="D99" s="361"/>
      <c r="E99" s="361"/>
      <c r="F99" s="361"/>
      <c r="G99" s="361"/>
      <c r="H99" s="361"/>
      <c r="I99" s="361"/>
      <c r="J99" s="361"/>
      <c r="K99" s="361"/>
      <c r="L99" s="361"/>
      <c r="M99" s="362"/>
      <c r="N99" s="37"/>
      <c r="O99" s="37"/>
      <c r="P99" s="52"/>
      <c r="Q99" s="52">
        <f>Q98</f>
        <v>29710000</v>
      </c>
    </row>
    <row r="100" spans="1:17">
      <c r="A100" s="24"/>
      <c r="B100" s="123"/>
      <c r="C100" s="25"/>
      <c r="D100" s="361"/>
      <c r="E100" s="361"/>
      <c r="F100" s="361"/>
      <c r="G100" s="361"/>
      <c r="H100" s="361"/>
      <c r="I100" s="361"/>
      <c r="J100" s="361"/>
      <c r="K100" s="361"/>
      <c r="L100" s="361"/>
      <c r="M100" s="362"/>
      <c r="N100" s="338"/>
      <c r="O100" s="37"/>
      <c r="P100" s="52"/>
      <c r="Q100" s="52"/>
    </row>
    <row r="101" spans="1:17">
      <c r="A101" s="24"/>
      <c r="B101" s="123"/>
      <c r="C101" s="414" t="s">
        <v>312</v>
      </c>
      <c r="D101" s="415"/>
      <c r="E101" s="361"/>
      <c r="F101" s="361"/>
      <c r="G101" s="361"/>
      <c r="H101" s="361"/>
      <c r="I101" s="361"/>
      <c r="J101" s="361"/>
      <c r="K101" s="361"/>
      <c r="L101" s="361"/>
      <c r="M101" s="362"/>
      <c r="N101" s="369"/>
      <c r="O101" s="38"/>
      <c r="P101" s="52"/>
      <c r="Q101" s="52">
        <f>SUM(Q102:Q103)</f>
        <v>5950000</v>
      </c>
    </row>
    <row r="102" spans="1:17">
      <c r="A102" s="24"/>
      <c r="B102" s="123"/>
      <c r="C102" s="416" t="s">
        <v>140</v>
      </c>
      <c r="D102" s="415"/>
      <c r="E102" s="361"/>
      <c r="F102" s="361"/>
      <c r="G102" s="361"/>
      <c r="H102" s="417">
        <v>175</v>
      </c>
      <c r="I102" s="417" t="s">
        <v>37</v>
      </c>
      <c r="J102" s="418" t="s">
        <v>38</v>
      </c>
      <c r="K102" s="417">
        <v>1</v>
      </c>
      <c r="L102" s="417" t="s">
        <v>53</v>
      </c>
      <c r="M102" s="362"/>
      <c r="N102" s="369">
        <f t="shared" ref="N102" si="6">H102*K102</f>
        <v>175</v>
      </c>
      <c r="O102" s="38" t="s">
        <v>45</v>
      </c>
      <c r="P102" s="52">
        <v>9000</v>
      </c>
      <c r="Q102" s="52">
        <f t="shared" ref="Q102" si="7">N102*P102</f>
        <v>1575000</v>
      </c>
    </row>
    <row r="103" spans="1:17">
      <c r="A103" s="24"/>
      <c r="B103" s="123"/>
      <c r="C103" s="416" t="s">
        <v>181</v>
      </c>
      <c r="D103" s="415"/>
      <c r="E103" s="361"/>
      <c r="F103" s="361"/>
      <c r="G103" s="361"/>
      <c r="H103" s="417">
        <v>175</v>
      </c>
      <c r="I103" s="417" t="s">
        <v>37</v>
      </c>
      <c r="J103" s="418" t="s">
        <v>38</v>
      </c>
      <c r="K103" s="417">
        <v>1</v>
      </c>
      <c r="L103" s="417" t="s">
        <v>53</v>
      </c>
      <c r="M103" s="362"/>
      <c r="N103" s="369">
        <f>H103*K103</f>
        <v>175</v>
      </c>
      <c r="O103" s="38" t="s">
        <v>55</v>
      </c>
      <c r="P103" s="52">
        <v>25000</v>
      </c>
      <c r="Q103" s="52">
        <f>N103*P103</f>
        <v>4375000</v>
      </c>
    </row>
    <row r="104" spans="1:17">
      <c r="A104" s="24"/>
      <c r="B104" s="123"/>
      <c r="C104" s="419"/>
      <c r="D104" s="361"/>
      <c r="E104" s="361"/>
      <c r="F104" s="361"/>
      <c r="G104" s="361"/>
      <c r="H104" s="417"/>
      <c r="I104" s="417"/>
      <c r="J104" s="418"/>
      <c r="K104" s="417"/>
      <c r="L104" s="417"/>
      <c r="M104" s="362"/>
      <c r="N104" s="369"/>
      <c r="O104" s="38"/>
      <c r="P104" s="52"/>
      <c r="Q104" s="52"/>
    </row>
    <row r="105" spans="1:17">
      <c r="A105" s="24"/>
      <c r="B105" s="123"/>
      <c r="C105" s="414" t="s">
        <v>182</v>
      </c>
      <c r="D105" s="415"/>
      <c r="E105" s="361"/>
      <c r="F105" s="361"/>
      <c r="G105" s="361"/>
      <c r="H105" s="361"/>
      <c r="I105" s="361"/>
      <c r="J105" s="339"/>
      <c r="K105" s="365"/>
      <c r="L105" s="365"/>
      <c r="M105" s="362"/>
      <c r="N105" s="369"/>
      <c r="O105" s="38"/>
      <c r="P105" s="52"/>
      <c r="Q105" s="52">
        <f>SUM(Q106:Q107)</f>
        <v>5400000</v>
      </c>
    </row>
    <row r="106" spans="1:17">
      <c r="A106" s="24"/>
      <c r="B106" s="123"/>
      <c r="C106" s="416" t="s">
        <v>183</v>
      </c>
      <c r="D106" s="415"/>
      <c r="E106" s="361"/>
      <c r="F106" s="361"/>
      <c r="G106" s="361"/>
      <c r="H106" s="417"/>
      <c r="I106" s="417"/>
      <c r="J106" s="418"/>
      <c r="K106" s="417"/>
      <c r="L106" s="417"/>
      <c r="M106" s="362"/>
      <c r="N106" s="369"/>
      <c r="O106" s="38"/>
      <c r="P106" s="52"/>
      <c r="Q106" s="52"/>
    </row>
    <row r="107" spans="1:17">
      <c r="A107" s="24"/>
      <c r="B107" s="123"/>
      <c r="C107" s="416" t="s">
        <v>140</v>
      </c>
      <c r="D107" s="415"/>
      <c r="E107" s="361"/>
      <c r="F107" s="361"/>
      <c r="G107" s="361"/>
      <c r="H107" s="417">
        <v>60</v>
      </c>
      <c r="I107" s="417" t="s">
        <v>37</v>
      </c>
      <c r="J107" s="418" t="s">
        <v>38</v>
      </c>
      <c r="K107" s="417">
        <v>10</v>
      </c>
      <c r="L107" s="417" t="s">
        <v>53</v>
      </c>
      <c r="M107" s="362"/>
      <c r="N107" s="369">
        <f>H107*K107</f>
        <v>600</v>
      </c>
      <c r="O107" s="38" t="s">
        <v>45</v>
      </c>
      <c r="P107" s="52">
        <v>9000</v>
      </c>
      <c r="Q107" s="52">
        <f>N107*P107</f>
        <v>5400000</v>
      </c>
    </row>
    <row r="108" spans="1:17">
      <c r="A108" s="24"/>
      <c r="B108" s="123"/>
      <c r="C108" s="419"/>
      <c r="D108" s="361"/>
      <c r="E108" s="361"/>
      <c r="F108" s="361"/>
      <c r="G108" s="361"/>
      <c r="H108" s="417"/>
      <c r="I108" s="417"/>
      <c r="J108" s="418"/>
      <c r="K108" s="417"/>
      <c r="L108" s="417"/>
      <c r="M108" s="362"/>
      <c r="N108" s="369"/>
      <c r="O108" s="38"/>
      <c r="P108" s="420"/>
      <c r="Q108" s="52"/>
    </row>
    <row r="109" spans="1:17">
      <c r="A109" s="24"/>
      <c r="B109" s="123"/>
      <c r="C109" s="414" t="s">
        <v>184</v>
      </c>
      <c r="D109" s="361"/>
      <c r="E109" s="361"/>
      <c r="F109" s="361"/>
      <c r="G109" s="361"/>
      <c r="H109" s="417"/>
      <c r="I109" s="417"/>
      <c r="J109" s="418"/>
      <c r="K109" s="417"/>
      <c r="L109" s="417"/>
      <c r="M109" s="362"/>
      <c r="N109" s="369"/>
      <c r="O109" s="38"/>
      <c r="P109" s="420"/>
      <c r="Q109" s="52">
        <f>SUM(Q110:Q111)</f>
        <v>1700000</v>
      </c>
    </row>
    <row r="110" spans="1:17">
      <c r="A110" s="24"/>
      <c r="B110" s="123"/>
      <c r="C110" s="416" t="s">
        <v>140</v>
      </c>
      <c r="D110" s="361"/>
      <c r="E110" s="361"/>
      <c r="F110" s="361"/>
      <c r="G110" s="361"/>
      <c r="H110" s="417">
        <v>50</v>
      </c>
      <c r="I110" s="417" t="s">
        <v>37</v>
      </c>
      <c r="J110" s="418" t="s">
        <v>38</v>
      </c>
      <c r="K110" s="417">
        <v>1</v>
      </c>
      <c r="L110" s="417" t="s">
        <v>53</v>
      </c>
      <c r="M110" s="362"/>
      <c r="N110" s="369">
        <f t="shared" ref="N110" si="8">H110*K110</f>
        <v>50</v>
      </c>
      <c r="O110" s="38" t="s">
        <v>45</v>
      </c>
      <c r="P110" s="52">
        <v>9000</v>
      </c>
      <c r="Q110" s="52">
        <f t="shared" ref="Q110" si="9">N110*P110</f>
        <v>450000</v>
      </c>
    </row>
    <row r="111" spans="1:17">
      <c r="A111" s="24"/>
      <c r="B111" s="123"/>
      <c r="C111" s="416" t="s">
        <v>181</v>
      </c>
      <c r="D111" s="361"/>
      <c r="E111" s="361"/>
      <c r="F111" s="361"/>
      <c r="G111" s="361"/>
      <c r="H111" s="417">
        <v>50</v>
      </c>
      <c r="I111" s="417" t="s">
        <v>37</v>
      </c>
      <c r="J111" s="417" t="s">
        <v>38</v>
      </c>
      <c r="K111" s="417">
        <v>1</v>
      </c>
      <c r="L111" s="417" t="s">
        <v>53</v>
      </c>
      <c r="M111" s="362"/>
      <c r="N111" s="369">
        <f>H111*K111</f>
        <v>50</v>
      </c>
      <c r="O111" s="38" t="s">
        <v>55</v>
      </c>
      <c r="P111" s="52">
        <v>25000</v>
      </c>
      <c r="Q111" s="52">
        <f>N111*P111</f>
        <v>1250000</v>
      </c>
    </row>
    <row r="112" spans="1:17">
      <c r="A112" s="24"/>
      <c r="B112" s="123"/>
      <c r="C112" s="416"/>
      <c r="D112" s="361"/>
      <c r="E112" s="361"/>
      <c r="F112" s="361"/>
      <c r="G112" s="361"/>
      <c r="H112" s="417"/>
      <c r="I112" s="417"/>
      <c r="J112" s="417"/>
      <c r="K112" s="417"/>
      <c r="L112" s="417"/>
      <c r="M112" s="362"/>
      <c r="N112" s="369"/>
      <c r="O112" s="38"/>
      <c r="P112" s="420"/>
      <c r="Q112" s="52"/>
    </row>
    <row r="113" spans="1:17" ht="28.5" customHeight="1">
      <c r="A113" s="24"/>
      <c r="B113" s="123"/>
      <c r="C113" s="416"/>
      <c r="D113" s="561" t="s">
        <v>288</v>
      </c>
      <c r="E113" s="561"/>
      <c r="F113" s="561"/>
      <c r="G113" s="561"/>
      <c r="H113" s="561"/>
      <c r="I113" s="561"/>
      <c r="J113" s="561"/>
      <c r="K113" s="561"/>
      <c r="L113" s="561"/>
      <c r="M113" s="362"/>
      <c r="N113" s="369"/>
      <c r="O113" s="38"/>
      <c r="P113" s="420"/>
      <c r="Q113" s="52">
        <f>SUM(Q114:Q115)</f>
        <v>6290000</v>
      </c>
    </row>
    <row r="114" spans="1:17">
      <c r="A114" s="24"/>
      <c r="B114" s="123"/>
      <c r="C114" s="416"/>
      <c r="D114" s="361"/>
      <c r="E114" s="361" t="s">
        <v>140</v>
      </c>
      <c r="F114" s="361"/>
      <c r="G114" s="361"/>
      <c r="H114" s="417">
        <v>185</v>
      </c>
      <c r="I114" s="417" t="s">
        <v>37</v>
      </c>
      <c r="J114" s="418" t="s">
        <v>38</v>
      </c>
      <c r="K114" s="417">
        <v>1</v>
      </c>
      <c r="L114" s="417" t="s">
        <v>53</v>
      </c>
      <c r="M114" s="362"/>
      <c r="N114" s="369">
        <f t="shared" ref="N114" si="10">H114*K114</f>
        <v>185</v>
      </c>
      <c r="O114" s="38" t="s">
        <v>45</v>
      </c>
      <c r="P114" s="52">
        <v>9000</v>
      </c>
      <c r="Q114" s="52">
        <f t="shared" ref="Q114" si="11">N114*P114</f>
        <v>1665000</v>
      </c>
    </row>
    <row r="115" spans="1:17">
      <c r="A115" s="24"/>
      <c r="B115" s="123"/>
      <c r="C115" s="416"/>
      <c r="D115" s="361"/>
      <c r="E115" s="361" t="s">
        <v>181</v>
      </c>
      <c r="F115" s="361"/>
      <c r="G115" s="361"/>
      <c r="H115" s="417">
        <v>185</v>
      </c>
      <c r="I115" s="417" t="s">
        <v>37</v>
      </c>
      <c r="J115" s="417" t="s">
        <v>38</v>
      </c>
      <c r="K115" s="417">
        <v>1</v>
      </c>
      <c r="L115" s="417" t="s">
        <v>53</v>
      </c>
      <c r="M115" s="362"/>
      <c r="N115" s="369">
        <f>H115*K115</f>
        <v>185</v>
      </c>
      <c r="O115" s="38" t="s">
        <v>55</v>
      </c>
      <c r="P115" s="52">
        <v>25000</v>
      </c>
      <c r="Q115" s="52">
        <f>N115*P115</f>
        <v>4625000</v>
      </c>
    </row>
    <row r="116" spans="1:17">
      <c r="A116" s="24"/>
      <c r="B116" s="123"/>
      <c r="C116" s="416"/>
      <c r="D116" s="361"/>
      <c r="E116" s="361"/>
      <c r="F116" s="361"/>
      <c r="G116" s="361"/>
      <c r="H116" s="417"/>
      <c r="I116" s="417"/>
      <c r="J116" s="417"/>
      <c r="K116" s="417"/>
      <c r="L116" s="417"/>
      <c r="M116" s="362"/>
      <c r="N116" s="369"/>
      <c r="O116" s="38"/>
      <c r="P116" s="420"/>
      <c r="Q116" s="52"/>
    </row>
    <row r="117" spans="1:17">
      <c r="A117" s="24"/>
      <c r="B117" s="123"/>
      <c r="C117" s="416"/>
      <c r="D117" s="361"/>
      <c r="E117" s="361"/>
      <c r="F117" s="361"/>
      <c r="G117" s="361"/>
      <c r="H117" s="417"/>
      <c r="I117" s="417"/>
      <c r="J117" s="417"/>
      <c r="K117" s="417"/>
      <c r="L117" s="417"/>
      <c r="M117" s="362"/>
      <c r="N117" s="369"/>
      <c r="O117" s="38"/>
      <c r="P117" s="420"/>
      <c r="Q117" s="52"/>
    </row>
    <row r="118" spans="1:17" ht="49.5" customHeight="1">
      <c r="A118" s="24"/>
      <c r="B118" s="123"/>
      <c r="C118" s="416"/>
      <c r="D118" s="561" t="s">
        <v>313</v>
      </c>
      <c r="E118" s="561"/>
      <c r="F118" s="561"/>
      <c r="G118" s="561"/>
      <c r="H118" s="561"/>
      <c r="I118" s="561"/>
      <c r="J118" s="561"/>
      <c r="K118" s="561"/>
      <c r="L118" s="561"/>
      <c r="M118" s="562"/>
      <c r="N118" s="369"/>
      <c r="O118" s="38"/>
      <c r="P118" s="420"/>
      <c r="Q118" s="52">
        <f>SUM(Q119:Q121)</f>
        <v>2550000</v>
      </c>
    </row>
    <row r="119" spans="1:17">
      <c r="A119" s="24"/>
      <c r="B119" s="123"/>
      <c r="C119" s="416"/>
      <c r="D119" s="361"/>
      <c r="E119" s="361" t="s">
        <v>140</v>
      </c>
      <c r="F119" s="361"/>
      <c r="G119" s="361"/>
      <c r="H119" s="417">
        <v>75</v>
      </c>
      <c r="I119" s="417" t="s">
        <v>37</v>
      </c>
      <c r="J119" s="418" t="s">
        <v>38</v>
      </c>
      <c r="K119" s="417">
        <v>1</v>
      </c>
      <c r="L119" s="417" t="s">
        <v>53</v>
      </c>
      <c r="M119" s="362"/>
      <c r="N119" s="369">
        <f t="shared" ref="N119" si="12">H119*K119</f>
        <v>75</v>
      </c>
      <c r="O119" s="38" t="s">
        <v>45</v>
      </c>
      <c r="P119" s="52">
        <v>9000</v>
      </c>
      <c r="Q119" s="52">
        <f t="shared" ref="Q119" si="13">N119*P119</f>
        <v>675000</v>
      </c>
    </row>
    <row r="120" spans="1:17">
      <c r="A120" s="54"/>
      <c r="B120" s="147"/>
      <c r="C120" s="421"/>
      <c r="D120" s="86"/>
      <c r="E120" s="86" t="s">
        <v>181</v>
      </c>
      <c r="F120" s="86"/>
      <c r="G120" s="86"/>
      <c r="H120" s="422">
        <v>75</v>
      </c>
      <c r="I120" s="422" t="s">
        <v>37</v>
      </c>
      <c r="J120" s="422" t="s">
        <v>38</v>
      </c>
      <c r="K120" s="422">
        <v>1</v>
      </c>
      <c r="L120" s="422" t="s">
        <v>53</v>
      </c>
      <c r="M120" s="377"/>
      <c r="N120" s="378">
        <f>H120*K120</f>
        <v>75</v>
      </c>
      <c r="O120" s="88" t="s">
        <v>55</v>
      </c>
      <c r="P120" s="102">
        <v>25000</v>
      </c>
      <c r="Q120" s="102">
        <f>N120*P120</f>
        <v>1875000</v>
      </c>
    </row>
    <row r="121" spans="1:17">
      <c r="A121" s="24"/>
      <c r="B121" s="123"/>
      <c r="C121" s="416"/>
      <c r="D121" s="361"/>
      <c r="E121" s="361"/>
      <c r="F121" s="361"/>
      <c r="G121" s="361"/>
      <c r="H121" s="417"/>
      <c r="I121" s="417"/>
      <c r="J121" s="417"/>
      <c r="K121" s="417"/>
      <c r="L121" s="417"/>
      <c r="M121" s="362"/>
      <c r="N121" s="369"/>
      <c r="O121" s="38"/>
      <c r="P121" s="420"/>
      <c r="Q121" s="52"/>
    </row>
    <row r="122" spans="1:17">
      <c r="A122" s="24"/>
      <c r="B122" s="123"/>
      <c r="C122" s="416"/>
      <c r="D122" s="361"/>
      <c r="E122" s="361"/>
      <c r="F122" s="361"/>
      <c r="G122" s="361"/>
      <c r="H122" s="417"/>
      <c r="I122" s="417"/>
      <c r="J122" s="417"/>
      <c r="K122" s="417"/>
      <c r="L122" s="417"/>
      <c r="M122" s="362"/>
      <c r="N122" s="369"/>
      <c r="O122" s="38"/>
      <c r="P122" s="420"/>
      <c r="Q122" s="52"/>
    </row>
    <row r="123" spans="1:17" ht="24.75" customHeight="1">
      <c r="A123" s="24"/>
      <c r="B123" s="123"/>
      <c r="C123" s="416"/>
      <c r="D123" s="561" t="s">
        <v>314</v>
      </c>
      <c r="E123" s="561"/>
      <c r="F123" s="561"/>
      <c r="G123" s="561"/>
      <c r="H123" s="561"/>
      <c r="I123" s="561"/>
      <c r="J123" s="561"/>
      <c r="K123" s="561"/>
      <c r="L123" s="561"/>
      <c r="M123" s="562"/>
      <c r="N123" s="369"/>
      <c r="O123" s="38"/>
      <c r="P123" s="420"/>
      <c r="Q123" s="52">
        <f>SUM(Q124:Q126)</f>
        <v>2550000</v>
      </c>
    </row>
    <row r="124" spans="1:17">
      <c r="A124" s="24"/>
      <c r="B124" s="123"/>
      <c r="C124" s="416"/>
      <c r="D124" s="361"/>
      <c r="E124" s="361" t="s">
        <v>140</v>
      </c>
      <c r="F124" s="361"/>
      <c r="G124" s="361"/>
      <c r="H124" s="417">
        <v>75</v>
      </c>
      <c r="I124" s="417" t="s">
        <v>37</v>
      </c>
      <c r="J124" s="418" t="s">
        <v>38</v>
      </c>
      <c r="K124" s="417">
        <v>1</v>
      </c>
      <c r="L124" s="417" t="s">
        <v>53</v>
      </c>
      <c r="M124" s="362"/>
      <c r="N124" s="369">
        <f t="shared" ref="N124" si="14">H124*K124</f>
        <v>75</v>
      </c>
      <c r="O124" s="38" t="s">
        <v>45</v>
      </c>
      <c r="P124" s="52">
        <v>9000</v>
      </c>
      <c r="Q124" s="52">
        <f t="shared" ref="Q124" si="15">N124*P124</f>
        <v>675000</v>
      </c>
    </row>
    <row r="125" spans="1:17">
      <c r="A125" s="24"/>
      <c r="B125" s="123"/>
      <c r="C125" s="416"/>
      <c r="D125" s="361"/>
      <c r="E125" s="361" t="s">
        <v>181</v>
      </c>
      <c r="F125" s="361"/>
      <c r="G125" s="361"/>
      <c r="H125" s="417">
        <v>75</v>
      </c>
      <c r="I125" s="417" t="s">
        <v>37</v>
      </c>
      <c r="J125" s="417" t="s">
        <v>38</v>
      </c>
      <c r="K125" s="417">
        <v>1</v>
      </c>
      <c r="L125" s="417" t="s">
        <v>53</v>
      </c>
      <c r="M125" s="362"/>
      <c r="N125" s="369">
        <f>H125*K125</f>
        <v>75</v>
      </c>
      <c r="O125" s="38" t="s">
        <v>55</v>
      </c>
      <c r="P125" s="52">
        <v>25000</v>
      </c>
      <c r="Q125" s="52">
        <f>N125*P125</f>
        <v>1875000</v>
      </c>
    </row>
    <row r="126" spans="1:17">
      <c r="A126" s="24"/>
      <c r="B126" s="123"/>
      <c r="C126" s="416"/>
      <c r="D126" s="361"/>
      <c r="E126" s="361"/>
      <c r="F126" s="361"/>
      <c r="G126" s="361"/>
      <c r="H126" s="417"/>
      <c r="I126" s="417"/>
      <c r="J126" s="417"/>
      <c r="K126" s="417"/>
      <c r="L126" s="417"/>
      <c r="M126" s="362"/>
      <c r="N126" s="369"/>
      <c r="O126" s="38"/>
      <c r="P126" s="420"/>
      <c r="Q126" s="52"/>
    </row>
    <row r="127" spans="1:17">
      <c r="A127" s="24"/>
      <c r="B127" s="123"/>
      <c r="C127" s="416"/>
      <c r="D127" s="361"/>
      <c r="E127" s="361"/>
      <c r="F127" s="361"/>
      <c r="G127" s="361"/>
      <c r="H127" s="417"/>
      <c r="I127" s="417"/>
      <c r="J127" s="417"/>
      <c r="K127" s="417"/>
      <c r="L127" s="417"/>
      <c r="M127" s="362"/>
      <c r="N127" s="369"/>
      <c r="O127" s="38"/>
      <c r="P127" s="420"/>
      <c r="Q127" s="52"/>
    </row>
    <row r="128" spans="1:17" ht="31.5" customHeight="1">
      <c r="A128" s="24"/>
      <c r="B128" s="123"/>
      <c r="C128" s="416"/>
      <c r="D128" s="561" t="s">
        <v>315</v>
      </c>
      <c r="E128" s="561"/>
      <c r="F128" s="561"/>
      <c r="G128" s="561"/>
      <c r="H128" s="561"/>
      <c r="I128" s="561"/>
      <c r="J128" s="561"/>
      <c r="K128" s="561"/>
      <c r="L128" s="561"/>
      <c r="M128" s="562"/>
      <c r="N128" s="369"/>
      <c r="O128" s="38"/>
      <c r="P128" s="420"/>
      <c r="Q128" s="52">
        <f>SUM(Q129:Q131)</f>
        <v>2550000</v>
      </c>
    </row>
    <row r="129" spans="1:17">
      <c r="A129" s="24"/>
      <c r="B129" s="123"/>
      <c r="C129" s="416"/>
      <c r="D129" s="361"/>
      <c r="E129" s="361" t="s">
        <v>140</v>
      </c>
      <c r="F129" s="361"/>
      <c r="G129" s="361"/>
      <c r="H129" s="417">
        <v>75</v>
      </c>
      <c r="I129" s="417" t="s">
        <v>37</v>
      </c>
      <c r="J129" s="418" t="s">
        <v>38</v>
      </c>
      <c r="K129" s="417">
        <v>1</v>
      </c>
      <c r="L129" s="417" t="s">
        <v>53</v>
      </c>
      <c r="M129" s="362"/>
      <c r="N129" s="369">
        <f t="shared" ref="N129" si="16">H129*K129</f>
        <v>75</v>
      </c>
      <c r="O129" s="38" t="s">
        <v>45</v>
      </c>
      <c r="P129" s="52">
        <v>9000</v>
      </c>
      <c r="Q129" s="52">
        <f t="shared" ref="Q129" si="17">N129*P129</f>
        <v>675000</v>
      </c>
    </row>
    <row r="130" spans="1:17">
      <c r="A130" s="24"/>
      <c r="B130" s="123"/>
      <c r="C130" s="416"/>
      <c r="D130" s="361"/>
      <c r="E130" s="361" t="s">
        <v>181</v>
      </c>
      <c r="F130" s="361"/>
      <c r="G130" s="361"/>
      <c r="H130" s="417">
        <v>75</v>
      </c>
      <c r="I130" s="417" t="s">
        <v>37</v>
      </c>
      <c r="J130" s="417" t="s">
        <v>38</v>
      </c>
      <c r="K130" s="417">
        <v>1</v>
      </c>
      <c r="L130" s="417" t="s">
        <v>53</v>
      </c>
      <c r="M130" s="362"/>
      <c r="N130" s="369">
        <f>H130*K130</f>
        <v>75</v>
      </c>
      <c r="O130" s="38" t="s">
        <v>55</v>
      </c>
      <c r="P130" s="52">
        <v>25000</v>
      </c>
      <c r="Q130" s="52">
        <f>N130*P130</f>
        <v>1875000</v>
      </c>
    </row>
    <row r="131" spans="1:17">
      <c r="A131" s="24"/>
      <c r="B131" s="123"/>
      <c r="C131" s="416"/>
      <c r="D131" s="361"/>
      <c r="E131" s="361"/>
      <c r="F131" s="361"/>
      <c r="G131" s="361"/>
      <c r="H131" s="417"/>
      <c r="I131" s="417"/>
      <c r="J131" s="417"/>
      <c r="K131" s="417"/>
      <c r="L131" s="417"/>
      <c r="M131" s="362"/>
      <c r="N131" s="369"/>
      <c r="O131" s="38"/>
      <c r="P131" s="420"/>
      <c r="Q131" s="52"/>
    </row>
    <row r="132" spans="1:17">
      <c r="A132" s="24"/>
      <c r="B132" s="123"/>
      <c r="C132" s="416"/>
      <c r="D132" s="361"/>
      <c r="E132" s="361"/>
      <c r="F132" s="361"/>
      <c r="G132" s="361"/>
      <c r="H132" s="417"/>
      <c r="I132" s="417"/>
      <c r="J132" s="417"/>
      <c r="K132" s="417"/>
      <c r="L132" s="417"/>
      <c r="M132" s="362"/>
      <c r="N132" s="369"/>
      <c r="O132" s="38"/>
      <c r="P132" s="420"/>
      <c r="Q132" s="52"/>
    </row>
    <row r="133" spans="1:17" ht="34.5" customHeight="1">
      <c r="A133" s="24"/>
      <c r="B133" s="123"/>
      <c r="C133" s="416"/>
      <c r="D133" s="561" t="s">
        <v>316</v>
      </c>
      <c r="E133" s="561"/>
      <c r="F133" s="561"/>
      <c r="G133" s="561"/>
      <c r="H133" s="561"/>
      <c r="I133" s="561"/>
      <c r="J133" s="561"/>
      <c r="K133" s="561"/>
      <c r="L133" s="561"/>
      <c r="M133" s="562"/>
      <c r="N133" s="369"/>
      <c r="O133" s="38"/>
      <c r="P133" s="420"/>
      <c r="Q133" s="52">
        <f>SUM(Q134:Q136)</f>
        <v>2720000</v>
      </c>
    </row>
    <row r="134" spans="1:17">
      <c r="A134" s="24"/>
      <c r="B134" s="123"/>
      <c r="C134" s="416"/>
      <c r="D134" s="361"/>
      <c r="E134" s="361" t="s">
        <v>140</v>
      </c>
      <c r="F134" s="361"/>
      <c r="G134" s="361"/>
      <c r="H134" s="417">
        <v>80</v>
      </c>
      <c r="I134" s="417" t="s">
        <v>37</v>
      </c>
      <c r="J134" s="418" t="s">
        <v>38</v>
      </c>
      <c r="K134" s="417">
        <v>1</v>
      </c>
      <c r="L134" s="417" t="s">
        <v>53</v>
      </c>
      <c r="M134" s="362"/>
      <c r="N134" s="369">
        <f t="shared" ref="N134" si="18">H134*K134</f>
        <v>80</v>
      </c>
      <c r="O134" s="38" t="s">
        <v>45</v>
      </c>
      <c r="P134" s="52">
        <v>9000</v>
      </c>
      <c r="Q134" s="52">
        <f t="shared" ref="Q134" si="19">N134*P134</f>
        <v>720000</v>
      </c>
    </row>
    <row r="135" spans="1:17">
      <c r="A135" s="24"/>
      <c r="B135" s="123"/>
      <c r="C135" s="416"/>
      <c r="D135" s="361"/>
      <c r="E135" s="361" t="s">
        <v>181</v>
      </c>
      <c r="F135" s="361"/>
      <c r="G135" s="361"/>
      <c r="H135" s="417">
        <v>80</v>
      </c>
      <c r="I135" s="417" t="s">
        <v>37</v>
      </c>
      <c r="J135" s="417" t="s">
        <v>38</v>
      </c>
      <c r="K135" s="417">
        <v>1</v>
      </c>
      <c r="L135" s="417" t="s">
        <v>53</v>
      </c>
      <c r="M135" s="362"/>
      <c r="N135" s="369">
        <f>H135*K135</f>
        <v>80</v>
      </c>
      <c r="O135" s="38" t="s">
        <v>55</v>
      </c>
      <c r="P135" s="52">
        <v>25000</v>
      </c>
      <c r="Q135" s="52">
        <f>N135*P135</f>
        <v>2000000</v>
      </c>
    </row>
    <row r="136" spans="1:17">
      <c r="A136" s="24"/>
      <c r="B136" s="123"/>
      <c r="C136" s="416"/>
      <c r="D136" s="361"/>
      <c r="E136" s="361"/>
      <c r="F136" s="361"/>
      <c r="G136" s="361"/>
      <c r="H136" s="417"/>
      <c r="I136" s="417"/>
      <c r="J136" s="417"/>
      <c r="K136" s="417"/>
      <c r="L136" s="417"/>
      <c r="M136" s="362"/>
      <c r="N136" s="369"/>
      <c r="O136" s="38"/>
      <c r="P136" s="420"/>
      <c r="Q136" s="52"/>
    </row>
    <row r="137" spans="1:17">
      <c r="A137" s="24" t="s">
        <v>317</v>
      </c>
      <c r="B137" s="123"/>
      <c r="C137" s="568" t="s">
        <v>132</v>
      </c>
      <c r="D137" s="569"/>
      <c r="E137" s="569"/>
      <c r="F137" s="569"/>
      <c r="G137" s="569"/>
      <c r="H137" s="569"/>
      <c r="I137" s="569"/>
      <c r="J137" s="569"/>
      <c r="K137" s="569"/>
      <c r="L137" s="569"/>
      <c r="M137" s="362"/>
      <c r="N137" s="369"/>
      <c r="O137" s="38"/>
      <c r="P137" s="420"/>
      <c r="Q137" s="288">
        <f>Q138</f>
        <v>0</v>
      </c>
    </row>
    <row r="138" spans="1:17">
      <c r="A138" s="21" t="s">
        <v>318</v>
      </c>
      <c r="B138" s="123"/>
      <c r="C138" s="384" t="s">
        <v>232</v>
      </c>
      <c r="D138" s="361"/>
      <c r="E138" s="361"/>
      <c r="F138" s="361"/>
      <c r="G138" s="361"/>
      <c r="H138" s="417"/>
      <c r="I138" s="417"/>
      <c r="J138" s="417"/>
      <c r="K138" s="417"/>
      <c r="L138" s="417"/>
      <c r="M138" s="362"/>
      <c r="N138" s="369"/>
      <c r="O138" s="38"/>
      <c r="P138" s="420"/>
      <c r="Q138" s="52">
        <f>Q139</f>
        <v>0</v>
      </c>
    </row>
    <row r="139" spans="1:17">
      <c r="A139" s="24"/>
      <c r="B139" s="123"/>
      <c r="C139" s="384" t="s">
        <v>319</v>
      </c>
      <c r="D139" s="361"/>
      <c r="E139" s="361"/>
      <c r="F139" s="361"/>
      <c r="G139" s="361"/>
      <c r="H139" s="417">
        <v>1</v>
      </c>
      <c r="I139" s="417" t="s">
        <v>110</v>
      </c>
      <c r="J139" s="417" t="s">
        <v>38</v>
      </c>
      <c r="K139" s="417">
        <v>0</v>
      </c>
      <c r="L139" s="417" t="s">
        <v>110</v>
      </c>
      <c r="M139" s="362"/>
      <c r="N139" s="369">
        <f>K139</f>
        <v>0</v>
      </c>
      <c r="O139" s="38" t="s">
        <v>110</v>
      </c>
      <c r="P139" s="420">
        <v>500000</v>
      </c>
      <c r="Q139" s="52">
        <f>N139*P139</f>
        <v>0</v>
      </c>
    </row>
    <row r="140" spans="1:17">
      <c r="A140" s="24"/>
      <c r="B140" s="123"/>
      <c r="C140" s="416"/>
      <c r="D140" s="361"/>
      <c r="E140" s="361"/>
      <c r="F140" s="361"/>
      <c r="G140" s="361"/>
      <c r="H140" s="417"/>
      <c r="I140" s="417"/>
      <c r="J140" s="417"/>
      <c r="K140" s="417"/>
      <c r="L140" s="417"/>
      <c r="M140" s="362"/>
      <c r="N140" s="369"/>
      <c r="O140" s="38"/>
      <c r="P140" s="420"/>
      <c r="Q140" s="52"/>
    </row>
    <row r="141" spans="1:17">
      <c r="A141" s="54"/>
      <c r="B141" s="147"/>
      <c r="C141" s="55"/>
      <c r="D141" s="56"/>
      <c r="E141" s="56"/>
      <c r="F141" s="56"/>
      <c r="G141" s="56"/>
      <c r="H141" s="56"/>
      <c r="I141" s="56"/>
      <c r="J141" s="56"/>
      <c r="K141" s="86"/>
      <c r="L141" s="86"/>
      <c r="M141" s="86"/>
      <c r="N141" s="87"/>
      <c r="O141" s="88"/>
      <c r="P141" s="102"/>
      <c r="Q141" s="103"/>
    </row>
    <row r="142" spans="1:17">
      <c r="A142" s="509" t="s">
        <v>59</v>
      </c>
      <c r="B142" s="510"/>
      <c r="C142" s="510"/>
      <c r="D142" s="510"/>
      <c r="E142" s="510"/>
      <c r="F142" s="510"/>
      <c r="G142" s="510"/>
      <c r="H142" s="510"/>
      <c r="I142" s="510"/>
      <c r="J142" s="510"/>
      <c r="K142" s="510"/>
      <c r="L142" s="510"/>
      <c r="M142" s="510"/>
      <c r="N142" s="510"/>
      <c r="O142" s="510"/>
      <c r="P142" s="510"/>
      <c r="Q142" s="104">
        <f>Q28</f>
        <v>100000000</v>
      </c>
    </row>
    <row r="143" spans="1:17">
      <c r="A143" s="18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89"/>
      <c r="O143" s="90"/>
      <c r="P143" s="105"/>
      <c r="Q143" s="106"/>
    </row>
    <row r="144" spans="1:17">
      <c r="A144" s="24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511" t="s">
        <v>60</v>
      </c>
      <c r="O144" s="512"/>
      <c r="P144" s="512"/>
      <c r="Q144" s="513"/>
    </row>
    <row r="145" spans="1:17">
      <c r="A145" s="24"/>
      <c r="B145" s="23"/>
      <c r="C145" s="23"/>
      <c r="D145" s="23"/>
      <c r="E145" s="524"/>
      <c r="F145" s="524"/>
      <c r="G145" s="524"/>
      <c r="H145" s="524"/>
      <c r="I145" s="57"/>
      <c r="J145" s="57"/>
      <c r="K145" s="23"/>
      <c r="L145" s="23"/>
      <c r="M145" s="23"/>
      <c r="N145" s="91"/>
      <c r="O145" s="92"/>
      <c r="P145" s="107"/>
      <c r="Q145" s="108"/>
    </row>
    <row r="146" spans="1:17">
      <c r="A146" s="24"/>
      <c r="B146" s="23"/>
      <c r="C146" s="23"/>
      <c r="D146" s="23"/>
      <c r="E146" s="524"/>
      <c r="F146" s="524"/>
      <c r="G146" s="524"/>
      <c r="H146" s="524"/>
      <c r="I146" s="57"/>
      <c r="J146" s="57"/>
      <c r="K146" s="23"/>
      <c r="L146" s="23"/>
      <c r="M146" s="23"/>
      <c r="N146" s="91"/>
      <c r="O146" s="92"/>
      <c r="P146" s="107"/>
      <c r="Q146" s="108"/>
    </row>
    <row r="147" spans="1:17">
      <c r="A147" s="24"/>
      <c r="B147" s="23"/>
      <c r="C147" s="23"/>
      <c r="D147" s="23"/>
      <c r="E147" s="524"/>
      <c r="F147" s="524"/>
      <c r="G147" s="524"/>
      <c r="H147" s="524"/>
      <c r="I147" s="57"/>
      <c r="J147" s="57"/>
      <c r="K147" s="23"/>
      <c r="L147" s="23"/>
      <c r="M147" s="23"/>
      <c r="N147" s="91"/>
      <c r="O147" s="92"/>
      <c r="P147" s="107"/>
      <c r="Q147" s="108"/>
    </row>
    <row r="148" spans="1:17">
      <c r="A148" s="24"/>
      <c r="B148" s="23"/>
      <c r="C148" s="23"/>
      <c r="D148" s="23"/>
      <c r="E148" s="524"/>
      <c r="F148" s="524"/>
      <c r="G148" s="524"/>
      <c r="H148" s="524"/>
      <c r="I148" s="57"/>
      <c r="J148" s="57"/>
      <c r="K148" s="23"/>
      <c r="L148" s="23"/>
      <c r="M148" s="23"/>
      <c r="N148" s="91"/>
      <c r="O148" s="92"/>
      <c r="P148" s="107"/>
      <c r="Q148" s="108"/>
    </row>
    <row r="149" spans="1:17">
      <c r="A149" s="24"/>
      <c r="B149" s="23"/>
      <c r="C149" s="23"/>
      <c r="D149" s="23"/>
      <c r="E149" s="524"/>
      <c r="F149" s="524"/>
      <c r="G149" s="524"/>
      <c r="H149" s="524"/>
      <c r="I149" s="57"/>
      <c r="J149" s="57"/>
      <c r="K149" s="23"/>
      <c r="L149" s="23"/>
      <c r="M149" s="23"/>
      <c r="N149" s="528" t="s">
        <v>61</v>
      </c>
      <c r="O149" s="529"/>
      <c r="P149" s="529"/>
      <c r="Q149" s="530"/>
    </row>
    <row r="150" spans="1:17">
      <c r="A150" s="24"/>
      <c r="B150" s="23"/>
      <c r="C150" s="23"/>
      <c r="D150" s="23"/>
      <c r="E150" s="57"/>
      <c r="F150" s="57"/>
      <c r="G150" s="57"/>
      <c r="H150" s="57"/>
      <c r="I150" s="57"/>
      <c r="J150" s="57"/>
      <c r="K150" s="23"/>
      <c r="L150" s="23"/>
      <c r="M150" s="23"/>
      <c r="N150" s="531" t="s">
        <v>320</v>
      </c>
      <c r="O150" s="532"/>
      <c r="P150" s="532"/>
      <c r="Q150" s="533"/>
    </row>
    <row r="151" spans="1:17">
      <c r="A151" s="24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93"/>
      <c r="O151" s="534" t="s">
        <v>63</v>
      </c>
      <c r="P151" s="534"/>
      <c r="Q151" s="535"/>
    </row>
    <row r="152" spans="1:17">
      <c r="A152" s="58" t="s">
        <v>64</v>
      </c>
      <c r="B152" s="59"/>
      <c r="C152" s="59"/>
      <c r="D152" s="59"/>
      <c r="E152" s="59"/>
      <c r="F152" s="59" t="s">
        <v>5</v>
      </c>
      <c r="G152" s="59"/>
      <c r="H152" s="59"/>
      <c r="I152" s="59"/>
      <c r="J152" s="59"/>
      <c r="K152" s="59"/>
      <c r="L152" s="59"/>
      <c r="M152" s="94"/>
      <c r="N152" s="95"/>
      <c r="O152" s="95"/>
      <c r="P152" s="95"/>
      <c r="Q152" s="109"/>
    </row>
    <row r="153" spans="1:17">
      <c r="A153" s="58" t="s">
        <v>65</v>
      </c>
      <c r="B153" s="60"/>
      <c r="C153" s="60"/>
      <c r="D153" s="59"/>
      <c r="E153" s="59"/>
      <c r="F153" s="59" t="s">
        <v>5</v>
      </c>
      <c r="G153" s="59"/>
      <c r="H153" s="59"/>
      <c r="I153" s="59"/>
      <c r="J153" s="59"/>
      <c r="K153" s="59"/>
      <c r="L153" s="59"/>
      <c r="M153" s="94"/>
      <c r="N153" s="95"/>
      <c r="O153" s="95"/>
      <c r="P153" s="95"/>
      <c r="Q153" s="109"/>
    </row>
    <row r="154" spans="1:17">
      <c r="A154" s="61" t="s">
        <v>66</v>
      </c>
      <c r="B154" s="62"/>
      <c r="C154" s="62"/>
      <c r="D154" s="62"/>
      <c r="E154" s="62"/>
      <c r="F154" s="62" t="s">
        <v>5</v>
      </c>
      <c r="G154" s="62"/>
      <c r="H154" s="64"/>
      <c r="I154" s="64"/>
      <c r="J154" s="64"/>
      <c r="K154" s="64"/>
      <c r="L154" s="64"/>
      <c r="M154" s="64"/>
      <c r="N154" s="64"/>
      <c r="O154" s="64"/>
      <c r="P154" s="64"/>
      <c r="Q154" s="110"/>
    </row>
    <row r="155" spans="1:17">
      <c r="A155" s="65">
        <v>1</v>
      </c>
      <c r="B155" s="142"/>
      <c r="C155" s="66"/>
      <c r="D155" s="66"/>
      <c r="E155" s="66"/>
      <c r="F155" s="66"/>
      <c r="G155" s="66"/>
      <c r="H155" s="67"/>
      <c r="I155" s="67"/>
      <c r="J155" s="67"/>
      <c r="K155" s="67"/>
      <c r="L155" s="67"/>
      <c r="M155" s="67"/>
      <c r="N155" s="67"/>
      <c r="O155" s="67"/>
      <c r="P155" s="67"/>
      <c r="Q155" s="111"/>
    </row>
    <row r="156" spans="1:17">
      <c r="A156" s="68">
        <v>2</v>
      </c>
      <c r="B156" s="71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112"/>
    </row>
    <row r="157" spans="1:17">
      <c r="A157" s="70"/>
      <c r="B157" s="143"/>
      <c r="C157" s="69"/>
      <c r="D157" s="69"/>
      <c r="E157" s="71"/>
      <c r="F157" s="69"/>
      <c r="G157" s="72"/>
      <c r="H157" s="71"/>
      <c r="I157" s="69"/>
      <c r="J157" s="69"/>
      <c r="K157" s="71"/>
      <c r="L157" s="69"/>
      <c r="M157" s="69"/>
      <c r="N157" s="69"/>
      <c r="O157" s="69"/>
      <c r="P157" s="69"/>
      <c r="Q157" s="97"/>
    </row>
    <row r="158" spans="1:17">
      <c r="A158" s="73" t="s">
        <v>67</v>
      </c>
      <c r="B158" s="144"/>
      <c r="C158" s="74"/>
      <c r="D158" s="74"/>
      <c r="E158" s="75"/>
      <c r="F158" s="74"/>
      <c r="G158" s="76"/>
      <c r="H158" s="75"/>
      <c r="I158" s="74"/>
      <c r="J158" s="75"/>
      <c r="K158" s="74"/>
      <c r="L158" s="74"/>
      <c r="M158" s="74"/>
      <c r="N158" s="69"/>
      <c r="O158" s="69"/>
      <c r="P158" s="69"/>
      <c r="Q158" s="97"/>
    </row>
    <row r="159" spans="1:17">
      <c r="A159" s="337" t="s">
        <v>68</v>
      </c>
      <c r="B159" s="525" t="s">
        <v>69</v>
      </c>
      <c r="C159" s="527"/>
      <c r="D159" s="526"/>
      <c r="E159" s="525" t="s">
        <v>70</v>
      </c>
      <c r="F159" s="527"/>
      <c r="G159" s="527"/>
      <c r="H159" s="527"/>
      <c r="I159" s="526"/>
      <c r="J159" s="525" t="s">
        <v>71</v>
      </c>
      <c r="K159" s="527"/>
      <c r="L159" s="527"/>
      <c r="M159" s="527"/>
      <c r="N159" s="526"/>
      <c r="O159" s="536" t="s">
        <v>72</v>
      </c>
      <c r="P159" s="537"/>
      <c r="Q159" s="538"/>
    </row>
    <row r="160" spans="1:17">
      <c r="A160" s="78"/>
      <c r="B160" s="78"/>
      <c r="C160" s="74"/>
      <c r="D160" s="79"/>
      <c r="E160" s="78"/>
      <c r="F160" s="74"/>
      <c r="G160" s="74"/>
      <c r="H160" s="74"/>
      <c r="I160" s="79"/>
      <c r="J160" s="78"/>
      <c r="K160" s="74"/>
      <c r="L160" s="74"/>
      <c r="M160" s="74"/>
      <c r="N160" s="79"/>
      <c r="O160" s="69"/>
      <c r="P160" s="69"/>
      <c r="Q160" s="97"/>
    </row>
    <row r="161" spans="1:17">
      <c r="A161" s="78">
        <v>1</v>
      </c>
      <c r="B161" s="78"/>
      <c r="C161" s="74"/>
      <c r="D161" s="79"/>
      <c r="E161" s="151"/>
      <c r="F161" s="74"/>
      <c r="G161" s="76"/>
      <c r="H161" s="75"/>
      <c r="I161" s="80"/>
      <c r="J161" s="78"/>
      <c r="K161" s="76"/>
      <c r="L161" s="74"/>
      <c r="M161" s="74"/>
      <c r="N161" s="97"/>
      <c r="O161" s="69"/>
      <c r="P161" s="69"/>
      <c r="Q161" s="112"/>
    </row>
    <row r="162" spans="1:17">
      <c r="A162" s="78"/>
      <c r="B162" s="78"/>
      <c r="C162" s="74"/>
      <c r="D162" s="79"/>
      <c r="E162" s="151"/>
      <c r="F162" s="74"/>
      <c r="G162" s="76"/>
      <c r="H162" s="76"/>
      <c r="I162" s="80"/>
      <c r="J162" s="96"/>
      <c r="K162" s="76"/>
      <c r="L162" s="74"/>
      <c r="M162" s="74"/>
      <c r="N162" s="97"/>
      <c r="O162" s="69"/>
      <c r="P162" s="72"/>
      <c r="Q162" s="112"/>
    </row>
    <row r="163" spans="1:17">
      <c r="A163" s="78">
        <v>2</v>
      </c>
      <c r="B163" s="78"/>
      <c r="C163" s="74"/>
      <c r="D163" s="79"/>
      <c r="E163" s="151"/>
      <c r="F163" s="74"/>
      <c r="G163" s="74"/>
      <c r="H163" s="75"/>
      <c r="I163" s="80"/>
      <c r="J163" s="96"/>
      <c r="K163" s="76"/>
      <c r="L163" s="74"/>
      <c r="M163" s="74"/>
      <c r="N163" s="97"/>
      <c r="O163" s="69"/>
      <c r="P163" s="72"/>
      <c r="Q163" s="112"/>
    </row>
    <row r="164" spans="1:17">
      <c r="A164" s="78"/>
      <c r="B164" s="78"/>
      <c r="C164" s="74"/>
      <c r="D164" s="79"/>
      <c r="E164" s="151"/>
      <c r="F164" s="76"/>
      <c r="G164" s="76"/>
      <c r="H164" s="76"/>
      <c r="I164" s="80"/>
      <c r="J164" s="96"/>
      <c r="K164" s="76"/>
      <c r="L164" s="74"/>
      <c r="M164" s="74"/>
      <c r="N164" s="97"/>
      <c r="O164" s="69"/>
      <c r="P164" s="72"/>
      <c r="Q164" s="112"/>
    </row>
    <row r="165" spans="1:17">
      <c r="A165" s="82">
        <v>3</v>
      </c>
      <c r="B165" s="82"/>
      <c r="C165" s="83"/>
      <c r="D165" s="148"/>
      <c r="E165" s="99"/>
      <c r="F165" s="84"/>
      <c r="G165" s="84"/>
      <c r="H165" s="98"/>
      <c r="I165" s="85"/>
      <c r="J165" s="99"/>
      <c r="K165" s="84"/>
      <c r="L165" s="83"/>
      <c r="M165" s="83"/>
      <c r="N165" s="100"/>
      <c r="O165" s="423"/>
      <c r="P165" s="113"/>
      <c r="Q165" s="100"/>
    </row>
    <row r="166" spans="1:1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3"/>
      <c r="Q166" s="1"/>
    </row>
    <row r="175" spans="1:17" ht="287.25" customHeight="1">
      <c r="A175" s="486" t="s">
        <v>0</v>
      </c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97" t="s">
        <v>1</v>
      </c>
      <c r="Q175" s="498"/>
    </row>
    <row r="176" spans="1:17" ht="15.75">
      <c r="A176" s="487" t="s">
        <v>2</v>
      </c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541"/>
      <c r="Q176" s="542"/>
    </row>
    <row r="177" spans="1:17" ht="15.75">
      <c r="A177" s="488" t="s">
        <v>3</v>
      </c>
      <c r="B177" s="489"/>
      <c r="C177" s="489"/>
      <c r="D177" s="489"/>
      <c r="E177" s="489"/>
      <c r="F177" s="489"/>
      <c r="G177" s="489"/>
      <c r="H177" s="489"/>
      <c r="I177" s="489"/>
      <c r="J177" s="489"/>
      <c r="K177" s="489"/>
      <c r="L177" s="489"/>
      <c r="M177" s="489"/>
      <c r="N177" s="489"/>
      <c r="O177" s="489"/>
      <c r="P177" s="489"/>
      <c r="Q177" s="490"/>
    </row>
    <row r="178" spans="1:17" ht="15.75">
      <c r="A178" s="491" t="s">
        <v>298</v>
      </c>
      <c r="B178" s="492"/>
      <c r="C178" s="492"/>
      <c r="D178" s="492"/>
      <c r="E178" s="492"/>
      <c r="F178" s="492"/>
      <c r="G178" s="492"/>
      <c r="H178" s="492"/>
      <c r="I178" s="492"/>
      <c r="J178" s="492"/>
      <c r="K178" s="492"/>
      <c r="L178" s="492"/>
      <c r="M178" s="492"/>
      <c r="N178" s="492"/>
      <c r="O178" s="492"/>
      <c r="P178" s="492"/>
      <c r="Q178" s="493"/>
    </row>
    <row r="179" spans="1:17">
      <c r="A179" s="4" t="s">
        <v>4</v>
      </c>
      <c r="B179" s="139"/>
      <c r="C179" s="5"/>
      <c r="D179" s="5" t="s">
        <v>5</v>
      </c>
      <c r="E179" s="6" t="s">
        <v>153</v>
      </c>
      <c r="F179" s="6"/>
      <c r="G179" s="6"/>
      <c r="H179" s="6"/>
      <c r="I179" s="543" t="s">
        <v>154</v>
      </c>
      <c r="J179" s="543"/>
      <c r="K179" s="543"/>
      <c r="L179" s="543"/>
      <c r="M179" s="543"/>
      <c r="N179" s="543"/>
      <c r="O179" s="543"/>
      <c r="P179" s="543"/>
      <c r="Q179" s="544"/>
    </row>
    <row r="180" spans="1:17">
      <c r="A180" s="4" t="s">
        <v>6</v>
      </c>
      <c r="B180" s="139"/>
      <c r="C180" s="5"/>
      <c r="D180" s="5" t="s">
        <v>5</v>
      </c>
      <c r="E180" s="6" t="s">
        <v>155</v>
      </c>
      <c r="F180" s="6"/>
      <c r="G180" s="6"/>
      <c r="H180" s="6"/>
      <c r="I180" s="5" t="s">
        <v>7</v>
      </c>
      <c r="J180" s="6"/>
      <c r="K180" s="5"/>
      <c r="L180" s="26"/>
      <c r="M180" s="5"/>
      <c r="N180" s="5"/>
      <c r="O180" s="27"/>
      <c r="P180" s="27"/>
      <c r="Q180" s="39"/>
    </row>
    <row r="181" spans="1:17">
      <c r="A181" s="4" t="s">
        <v>8</v>
      </c>
      <c r="B181" s="139"/>
      <c r="C181" s="5"/>
      <c r="D181" s="5" t="s">
        <v>5</v>
      </c>
      <c r="E181" s="6" t="s">
        <v>191</v>
      </c>
      <c r="F181" s="6"/>
      <c r="G181" s="6"/>
      <c r="H181" s="6"/>
      <c r="I181" s="5" t="s">
        <v>7</v>
      </c>
      <c r="J181" s="6"/>
      <c r="K181" s="5"/>
      <c r="L181" s="26"/>
      <c r="M181" s="11"/>
      <c r="N181" s="355"/>
      <c r="O181" s="11"/>
      <c r="P181" s="356"/>
      <c r="Q181" s="138"/>
    </row>
    <row r="182" spans="1:17">
      <c r="A182" s="4" t="s">
        <v>9</v>
      </c>
      <c r="B182" s="139"/>
      <c r="C182" s="5"/>
      <c r="D182" s="5" t="s">
        <v>5</v>
      </c>
      <c r="E182" s="6" t="s">
        <v>192</v>
      </c>
      <c r="F182" s="6"/>
      <c r="G182" s="6"/>
      <c r="H182" s="6"/>
      <c r="I182" s="545" t="s">
        <v>299</v>
      </c>
      <c r="J182" s="545"/>
      <c r="K182" s="545"/>
      <c r="L182" s="545"/>
      <c r="M182" s="545"/>
      <c r="N182" s="545"/>
      <c r="O182" s="545"/>
      <c r="P182" s="545"/>
      <c r="Q182" s="546"/>
    </row>
    <row r="183" spans="1:17">
      <c r="A183" s="4" t="s">
        <v>10</v>
      </c>
      <c r="B183" s="139"/>
      <c r="C183" s="11"/>
      <c r="D183" s="30" t="s">
        <v>5</v>
      </c>
      <c r="E183" s="6" t="s">
        <v>300</v>
      </c>
      <c r="F183" s="6"/>
      <c r="G183" s="6"/>
      <c r="H183" s="6"/>
      <c r="I183" s="28" t="s">
        <v>301</v>
      </c>
      <c r="J183" s="6"/>
      <c r="K183" s="28"/>
      <c r="L183" s="344"/>
      <c r="M183" s="344"/>
      <c r="N183" s="344"/>
      <c r="O183" s="344"/>
      <c r="P183" s="344"/>
      <c r="Q183" s="345"/>
    </row>
    <row r="184" spans="1:17">
      <c r="A184" s="8" t="s">
        <v>11</v>
      </c>
      <c r="B184" s="140"/>
      <c r="C184" s="11"/>
      <c r="D184" s="11" t="s">
        <v>5</v>
      </c>
      <c r="E184" s="130" t="s">
        <v>7</v>
      </c>
      <c r="F184" s="130"/>
      <c r="G184" s="130"/>
      <c r="H184" s="130"/>
      <c r="I184" s="130"/>
      <c r="J184" s="130"/>
      <c r="K184" s="30"/>
      <c r="L184" s="30"/>
      <c r="M184" s="30"/>
      <c r="N184" s="31"/>
      <c r="O184" s="30"/>
      <c r="P184" s="42"/>
      <c r="Q184" s="43"/>
    </row>
    <row r="185" spans="1:17">
      <c r="A185" s="357" t="s">
        <v>13</v>
      </c>
      <c r="B185" s="358"/>
      <c r="C185" s="11"/>
      <c r="D185" s="11" t="s">
        <v>5</v>
      </c>
      <c r="E185" s="547">
        <v>60000000</v>
      </c>
      <c r="F185" s="547"/>
      <c r="G185" s="547"/>
      <c r="H185" s="547"/>
      <c r="I185" s="130"/>
      <c r="J185" s="130"/>
      <c r="K185" s="30"/>
      <c r="L185" s="30"/>
      <c r="M185" s="30"/>
      <c r="N185" s="31"/>
      <c r="O185" s="30"/>
      <c r="P185" s="42"/>
      <c r="Q185" s="43"/>
    </row>
    <row r="186" spans="1:17">
      <c r="A186" s="357" t="s">
        <v>14</v>
      </c>
      <c r="B186" s="358"/>
      <c r="C186" s="11"/>
      <c r="D186" s="11" t="s">
        <v>5</v>
      </c>
      <c r="E186" s="547">
        <v>70000000</v>
      </c>
      <c r="F186" s="547"/>
      <c r="G186" s="547"/>
      <c r="H186" s="547"/>
      <c r="I186" s="130"/>
      <c r="J186" s="130"/>
      <c r="K186" s="30"/>
      <c r="L186" s="30"/>
      <c r="M186" s="30"/>
      <c r="N186" s="31"/>
      <c r="O186" s="30"/>
      <c r="P186" s="42"/>
      <c r="Q186" s="43"/>
    </row>
    <row r="187" spans="1:17">
      <c r="A187" s="359" t="s">
        <v>15</v>
      </c>
      <c r="B187" s="358"/>
      <c r="C187" s="11"/>
      <c r="D187" s="11" t="s">
        <v>5</v>
      </c>
      <c r="E187" s="548">
        <v>100000000</v>
      </c>
      <c r="F187" s="548"/>
      <c r="G187" s="548"/>
      <c r="H187" s="548"/>
      <c r="I187" s="130"/>
      <c r="J187" s="130"/>
      <c r="K187" s="30"/>
      <c r="L187" s="30"/>
      <c r="M187" s="30"/>
      <c r="N187" s="31"/>
      <c r="O187" s="30"/>
      <c r="P187" s="42"/>
      <c r="Q187" s="43"/>
    </row>
    <row r="188" spans="1:17">
      <c r="A188" s="494" t="s">
        <v>16</v>
      </c>
      <c r="B188" s="495"/>
      <c r="C188" s="495"/>
      <c r="D188" s="495"/>
      <c r="E188" s="495"/>
      <c r="F188" s="495"/>
      <c r="G188" s="495"/>
      <c r="H188" s="495"/>
      <c r="I188" s="495"/>
      <c r="J188" s="495"/>
      <c r="K188" s="495"/>
      <c r="L188" s="495"/>
      <c r="M188" s="495"/>
      <c r="N188" s="495"/>
      <c r="O188" s="495"/>
      <c r="P188" s="495"/>
      <c r="Q188" s="496"/>
    </row>
    <row r="189" spans="1:17">
      <c r="A189" s="539" t="s">
        <v>17</v>
      </c>
      <c r="B189" s="539"/>
      <c r="C189" s="539"/>
      <c r="D189" s="539"/>
      <c r="E189" s="540" t="s">
        <v>18</v>
      </c>
      <c r="F189" s="501"/>
      <c r="G189" s="501"/>
      <c r="H189" s="501"/>
      <c r="I189" s="501"/>
      <c r="J189" s="501"/>
      <c r="K189" s="501"/>
      <c r="L189" s="501"/>
      <c r="M189" s="501"/>
      <c r="N189" s="501"/>
      <c r="O189" s="501"/>
      <c r="P189" s="502"/>
      <c r="Q189" s="424" t="s">
        <v>19</v>
      </c>
    </row>
    <row r="190" spans="1:17">
      <c r="A190" s="549" t="s">
        <v>20</v>
      </c>
      <c r="B190" s="550"/>
      <c r="C190" s="550"/>
      <c r="D190" s="551"/>
      <c r="E190" s="552" t="s">
        <v>302</v>
      </c>
      <c r="F190" s="553"/>
      <c r="G190" s="553"/>
      <c r="H190" s="553"/>
      <c r="I190" s="553"/>
      <c r="J190" s="553"/>
      <c r="K190" s="553"/>
      <c r="L190" s="553"/>
      <c r="M190" s="553"/>
      <c r="N190" s="553"/>
      <c r="O190" s="553"/>
      <c r="P190" s="554"/>
      <c r="Q190" s="44">
        <v>0.44700000000000001</v>
      </c>
    </row>
    <row r="191" spans="1:17">
      <c r="A191" s="555" t="s">
        <v>21</v>
      </c>
      <c r="B191" s="556"/>
      <c r="C191" s="556"/>
      <c r="D191" s="557"/>
      <c r="E191" s="558" t="s">
        <v>22</v>
      </c>
      <c r="F191" s="559"/>
      <c r="G191" s="559"/>
      <c r="H191" s="559"/>
      <c r="I191" s="559"/>
      <c r="J191" s="559"/>
      <c r="K191" s="559"/>
      <c r="L191" s="559"/>
      <c r="M191" s="559"/>
      <c r="N191" s="559"/>
      <c r="O191" s="559"/>
      <c r="P191" s="560"/>
      <c r="Q191" s="45">
        <v>70000000</v>
      </c>
    </row>
    <row r="192" spans="1:17">
      <c r="A192" s="555" t="s">
        <v>23</v>
      </c>
      <c r="B192" s="556"/>
      <c r="C192" s="556"/>
      <c r="D192" s="557"/>
      <c r="E192" s="558" t="s">
        <v>156</v>
      </c>
      <c r="F192" s="559"/>
      <c r="G192" s="559"/>
      <c r="H192" s="559"/>
      <c r="I192" s="559"/>
      <c r="J192" s="559"/>
      <c r="K192" s="559"/>
      <c r="L192" s="559"/>
      <c r="M192" s="559"/>
      <c r="N192" s="559"/>
      <c r="O192" s="559"/>
      <c r="P192" s="560"/>
      <c r="Q192" s="343" t="s">
        <v>157</v>
      </c>
    </row>
    <row r="193" spans="1:17">
      <c r="A193" s="555" t="s">
        <v>24</v>
      </c>
      <c r="B193" s="556"/>
      <c r="C193" s="556"/>
      <c r="D193" s="557"/>
      <c r="E193" s="558" t="s">
        <v>158</v>
      </c>
      <c r="F193" s="559"/>
      <c r="G193" s="559"/>
      <c r="H193" s="559"/>
      <c r="I193" s="559"/>
      <c r="J193" s="559"/>
      <c r="K193" s="559"/>
      <c r="L193" s="559"/>
      <c r="M193" s="559"/>
      <c r="N193" s="559"/>
      <c r="O193" s="559"/>
      <c r="P193" s="560"/>
      <c r="Q193" s="46">
        <v>1</v>
      </c>
    </row>
    <row r="194" spans="1:17">
      <c r="A194" s="15" t="s">
        <v>159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47"/>
    </row>
    <row r="195" spans="1:17">
      <c r="A195" s="503" t="s">
        <v>25</v>
      </c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5"/>
    </row>
    <row r="196" spans="1:17">
      <c r="A196" s="503" t="s">
        <v>26</v>
      </c>
      <c r="B196" s="504"/>
      <c r="C196" s="504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5"/>
    </row>
    <row r="197" spans="1:17">
      <c r="A197" s="519" t="s">
        <v>27</v>
      </c>
      <c r="B197" s="520"/>
      <c r="C197" s="515" t="s">
        <v>28</v>
      </c>
      <c r="D197" s="516"/>
      <c r="E197" s="516"/>
      <c r="F197" s="516"/>
      <c r="G197" s="516"/>
      <c r="H197" s="516"/>
      <c r="I197" s="516"/>
      <c r="J197" s="516"/>
      <c r="K197" s="516"/>
      <c r="L197" s="516"/>
      <c r="M197" s="516"/>
      <c r="N197" s="506" t="s">
        <v>29</v>
      </c>
      <c r="O197" s="506"/>
      <c r="P197" s="506"/>
      <c r="Q197" s="514" t="s">
        <v>30</v>
      </c>
    </row>
    <row r="198" spans="1:17" ht="25.5">
      <c r="A198" s="521"/>
      <c r="B198" s="522"/>
      <c r="C198" s="517"/>
      <c r="D198" s="518"/>
      <c r="E198" s="518"/>
      <c r="F198" s="518"/>
      <c r="G198" s="518"/>
      <c r="H198" s="518"/>
      <c r="I198" s="518"/>
      <c r="J198" s="518"/>
      <c r="K198" s="518"/>
      <c r="L198" s="518"/>
      <c r="M198" s="518"/>
      <c r="N198" s="342" t="s">
        <v>31</v>
      </c>
      <c r="O198" s="342" t="s">
        <v>32</v>
      </c>
      <c r="P198" s="48" t="s">
        <v>33</v>
      </c>
      <c r="Q198" s="514"/>
    </row>
    <row r="199" spans="1:17">
      <c r="A199" s="507">
        <v>1</v>
      </c>
      <c r="B199" s="523"/>
      <c r="C199" s="507">
        <v>2</v>
      </c>
      <c r="D199" s="508"/>
      <c r="E199" s="508"/>
      <c r="F199" s="508"/>
      <c r="G199" s="508"/>
      <c r="H199" s="508"/>
      <c r="I199" s="508"/>
      <c r="J199" s="508"/>
      <c r="K199" s="508"/>
      <c r="L199" s="508"/>
      <c r="M199" s="508"/>
      <c r="N199" s="341">
        <v>3</v>
      </c>
      <c r="O199" s="341">
        <v>4</v>
      </c>
      <c r="P199" s="49">
        <v>5</v>
      </c>
      <c r="Q199" s="50">
        <v>6</v>
      </c>
    </row>
    <row r="200" spans="1:17">
      <c r="A200" s="18"/>
      <c r="B200" s="153"/>
      <c r="C200" s="19"/>
      <c r="D200" s="20"/>
      <c r="E200" s="20"/>
      <c r="F200" s="20"/>
      <c r="G200" s="20"/>
      <c r="H200" s="20"/>
      <c r="I200" s="20"/>
      <c r="J200" s="20"/>
      <c r="K200" s="33"/>
      <c r="L200" s="33"/>
      <c r="M200" s="34"/>
      <c r="N200" s="35"/>
      <c r="O200" s="36"/>
      <c r="P200" s="51"/>
      <c r="Q200" s="36"/>
    </row>
    <row r="201" spans="1:17">
      <c r="A201" s="21" t="s">
        <v>193</v>
      </c>
      <c r="B201" s="146"/>
      <c r="C201" s="22" t="s">
        <v>83</v>
      </c>
      <c r="D201" s="23"/>
      <c r="E201" s="23"/>
      <c r="F201" s="23"/>
      <c r="G201" s="23"/>
      <c r="H201" s="23"/>
      <c r="I201" s="360"/>
      <c r="J201" s="360"/>
      <c r="K201" s="361"/>
      <c r="L201" s="361"/>
      <c r="M201" s="362"/>
      <c r="N201" s="37"/>
      <c r="O201" s="38"/>
      <c r="P201" s="52"/>
      <c r="Q201" s="363">
        <f>Q202</f>
        <v>70000000</v>
      </c>
    </row>
    <row r="202" spans="1:17">
      <c r="A202" s="21" t="s">
        <v>194</v>
      </c>
      <c r="B202" s="146"/>
      <c r="C202" s="22" t="s">
        <v>34</v>
      </c>
      <c r="D202" s="360"/>
      <c r="E202" s="360"/>
      <c r="F202" s="360"/>
      <c r="G202" s="360"/>
      <c r="H202" s="360"/>
      <c r="I202" s="360"/>
      <c r="J202" s="360"/>
      <c r="K202" s="361"/>
      <c r="L202" s="361"/>
      <c r="M202" s="362"/>
      <c r="N202" s="37"/>
      <c r="O202" s="38"/>
      <c r="P202" s="52"/>
      <c r="Q202" s="364">
        <f>Q205+Q232+Q252+Q257</f>
        <v>70000000</v>
      </c>
    </row>
    <row r="203" spans="1:17">
      <c r="A203" s="24"/>
      <c r="B203" s="123"/>
      <c r="C203" s="25"/>
      <c r="D203" s="365"/>
      <c r="E203" s="365"/>
      <c r="F203" s="365"/>
      <c r="G203" s="365"/>
      <c r="H203" s="365"/>
      <c r="I203" s="365"/>
      <c r="J203" s="365"/>
      <c r="K203" s="361"/>
      <c r="L203" s="361"/>
      <c r="M203" s="362"/>
      <c r="N203" s="37"/>
      <c r="O203" s="38"/>
      <c r="P203" s="52"/>
      <c r="Q203" s="364"/>
    </row>
    <row r="204" spans="1:17">
      <c r="A204" s="21" t="s">
        <v>195</v>
      </c>
      <c r="B204" s="146"/>
      <c r="C204" s="22" t="s">
        <v>35</v>
      </c>
      <c r="D204" s="361"/>
      <c r="E204" s="361"/>
      <c r="F204" s="361"/>
      <c r="G204" s="361"/>
      <c r="H204" s="361"/>
      <c r="I204" s="361"/>
      <c r="J204" s="361"/>
      <c r="K204" s="361"/>
      <c r="L204" s="361" t="s">
        <v>12</v>
      </c>
      <c r="M204" s="362"/>
      <c r="N204" s="37"/>
      <c r="O204" s="38"/>
      <c r="P204" s="52"/>
      <c r="Q204" s="363"/>
    </row>
    <row r="205" spans="1:17">
      <c r="A205" s="21" t="s">
        <v>196</v>
      </c>
      <c r="B205" s="146"/>
      <c r="C205" s="22" t="s">
        <v>88</v>
      </c>
      <c r="D205" s="361"/>
      <c r="E205" s="361"/>
      <c r="F205" s="361"/>
      <c r="G205" s="361"/>
      <c r="H205" s="361"/>
      <c r="I205" s="361"/>
      <c r="J205" s="361"/>
      <c r="K205" s="361"/>
      <c r="L205" s="361"/>
      <c r="M205" s="362"/>
      <c r="N205" s="37"/>
      <c r="O205" s="37"/>
      <c r="P205" s="366"/>
      <c r="Q205" s="367">
        <f>Q206+Q228</f>
        <v>2280000</v>
      </c>
    </row>
    <row r="206" spans="1:17">
      <c r="A206" s="24" t="s">
        <v>197</v>
      </c>
      <c r="B206" s="123"/>
      <c r="C206" s="25" t="s">
        <v>89</v>
      </c>
      <c r="D206" s="361"/>
      <c r="E206" s="361"/>
      <c r="F206" s="361"/>
      <c r="G206" s="361"/>
      <c r="H206" s="361"/>
      <c r="I206" s="361"/>
      <c r="J206" s="361"/>
      <c r="K206" s="361"/>
      <c r="L206" s="361"/>
      <c r="M206" s="362"/>
      <c r="N206" s="338"/>
      <c r="O206" s="38"/>
      <c r="P206" s="52"/>
      <c r="Q206" s="425">
        <f>SUM(Q207:Q226)</f>
        <v>1361250</v>
      </c>
    </row>
    <row r="207" spans="1:17" ht="15.75" customHeight="1">
      <c r="A207" s="24"/>
      <c r="B207" s="123"/>
      <c r="C207" s="368" t="s">
        <v>160</v>
      </c>
      <c r="D207" s="361"/>
      <c r="E207" s="361"/>
      <c r="F207" s="361"/>
      <c r="G207" s="361"/>
      <c r="H207" s="361"/>
      <c r="I207" s="361"/>
      <c r="J207" s="361"/>
      <c r="K207" s="361"/>
      <c r="L207" s="361"/>
      <c r="M207" s="362"/>
      <c r="N207" s="369">
        <v>10</v>
      </c>
      <c r="O207" s="38" t="s">
        <v>44</v>
      </c>
      <c r="P207" s="370">
        <v>42000</v>
      </c>
      <c r="Q207" s="425">
        <f t="shared" ref="Q207:Q208" si="20">N207*P207</f>
        <v>420000</v>
      </c>
    </row>
    <row r="208" spans="1:17">
      <c r="A208" s="24" t="s">
        <v>12</v>
      </c>
      <c r="B208" s="123"/>
      <c r="C208" s="368" t="s">
        <v>148</v>
      </c>
      <c r="D208" s="361"/>
      <c r="E208" s="361"/>
      <c r="F208" s="361"/>
      <c r="G208" s="361"/>
      <c r="H208" s="361"/>
      <c r="I208" s="361"/>
      <c r="J208" s="361"/>
      <c r="K208" s="361"/>
      <c r="L208" s="361"/>
      <c r="M208" s="362"/>
      <c r="N208" s="369">
        <v>100</v>
      </c>
      <c r="O208" s="38" t="s">
        <v>51</v>
      </c>
      <c r="P208" s="370">
        <v>500</v>
      </c>
      <c r="Q208" s="425">
        <f t="shared" si="20"/>
        <v>50000</v>
      </c>
    </row>
    <row r="209" spans="1:20">
      <c r="A209" s="24"/>
      <c r="B209" s="123"/>
      <c r="C209" s="368" t="s">
        <v>215</v>
      </c>
      <c r="D209" s="361"/>
      <c r="E209" s="361"/>
      <c r="F209" s="361"/>
      <c r="G209" s="361"/>
      <c r="H209" s="361"/>
      <c r="I209" s="361"/>
      <c r="J209" s="361"/>
      <c r="K209" s="361"/>
      <c r="L209" s="361"/>
      <c r="M209" s="362"/>
      <c r="N209" s="369">
        <v>20</v>
      </c>
      <c r="O209" s="38" t="s">
        <v>51</v>
      </c>
      <c r="P209" s="370">
        <v>3600</v>
      </c>
      <c r="Q209" s="425">
        <f>N209*P209</f>
        <v>72000</v>
      </c>
    </row>
    <row r="210" spans="1:20">
      <c r="A210" s="24"/>
      <c r="B210" s="123"/>
      <c r="C210" s="368" t="s">
        <v>161</v>
      </c>
      <c r="D210" s="361"/>
      <c r="E210" s="361"/>
      <c r="F210" s="361"/>
      <c r="G210" s="361"/>
      <c r="H210" s="361"/>
      <c r="I210" s="361"/>
      <c r="J210" s="361"/>
      <c r="K210" s="361"/>
      <c r="L210" s="361"/>
      <c r="M210" s="362"/>
      <c r="N210" s="369">
        <v>100</v>
      </c>
      <c r="O210" s="38" t="s">
        <v>51</v>
      </c>
      <c r="P210" s="370">
        <v>700</v>
      </c>
      <c r="Q210" s="425">
        <f t="shared" ref="Q210:Q226" si="21">N210*P210</f>
        <v>70000</v>
      </c>
    </row>
    <row r="211" spans="1:20">
      <c r="A211" s="24"/>
      <c r="B211" s="123"/>
      <c r="C211" s="368" t="s">
        <v>216</v>
      </c>
      <c r="D211" s="361"/>
      <c r="E211" s="361"/>
      <c r="F211" s="361"/>
      <c r="G211" s="361"/>
      <c r="H211" s="361"/>
      <c r="I211" s="361"/>
      <c r="J211" s="361"/>
      <c r="K211" s="361"/>
      <c r="L211" s="361"/>
      <c r="M211" s="362"/>
      <c r="N211" s="369">
        <v>20</v>
      </c>
      <c r="O211" s="38" t="s">
        <v>51</v>
      </c>
      <c r="P211" s="370">
        <v>3150</v>
      </c>
      <c r="Q211" s="425">
        <f t="shared" si="21"/>
        <v>63000</v>
      </c>
      <c r="T211" s="371">
        <f>70000000-Q202</f>
        <v>0</v>
      </c>
    </row>
    <row r="212" spans="1:20">
      <c r="A212" s="24"/>
      <c r="B212" s="123"/>
      <c r="C212" s="368" t="s">
        <v>46</v>
      </c>
      <c r="D212" s="361"/>
      <c r="E212" s="361"/>
      <c r="F212" s="361"/>
      <c r="G212" s="361"/>
      <c r="H212" s="361"/>
      <c r="I212" s="361"/>
      <c r="J212" s="361"/>
      <c r="K212" s="361"/>
      <c r="L212" s="361"/>
      <c r="M212" s="362"/>
      <c r="N212" s="369">
        <v>6</v>
      </c>
      <c r="O212" s="38" t="s">
        <v>47</v>
      </c>
      <c r="P212" s="53">
        <v>15750</v>
      </c>
      <c r="Q212" s="425">
        <f t="shared" si="21"/>
        <v>94500</v>
      </c>
    </row>
    <row r="213" spans="1:20">
      <c r="A213" s="372"/>
      <c r="B213" s="373"/>
      <c r="C213" s="368" t="s">
        <v>162</v>
      </c>
      <c r="D213" s="361"/>
      <c r="E213" s="361"/>
      <c r="F213" s="361"/>
      <c r="G213" s="361"/>
      <c r="H213" s="361"/>
      <c r="I213" s="361"/>
      <c r="J213" s="361"/>
      <c r="K213" s="361"/>
      <c r="L213" s="361"/>
      <c r="M213" s="362"/>
      <c r="N213" s="369">
        <v>4</v>
      </c>
      <c r="O213" s="38" t="s">
        <v>47</v>
      </c>
      <c r="P213" s="53">
        <v>13650</v>
      </c>
      <c r="Q213" s="52">
        <f t="shared" si="21"/>
        <v>54600</v>
      </c>
    </row>
    <row r="214" spans="1:20">
      <c r="A214" s="372"/>
      <c r="B214" s="373"/>
      <c r="C214" s="368" t="s">
        <v>206</v>
      </c>
      <c r="D214" s="361"/>
      <c r="E214" s="361"/>
      <c r="F214" s="361"/>
      <c r="G214" s="361"/>
      <c r="H214" s="361"/>
      <c r="I214" s="361"/>
      <c r="J214" s="361"/>
      <c r="K214" s="361"/>
      <c r="L214" s="361"/>
      <c r="M214" s="362"/>
      <c r="N214" s="369">
        <v>3</v>
      </c>
      <c r="O214" s="38" t="s">
        <v>47</v>
      </c>
      <c r="P214" s="53">
        <v>7300</v>
      </c>
      <c r="Q214" s="52">
        <f t="shared" si="21"/>
        <v>21900</v>
      </c>
    </row>
    <row r="215" spans="1:20">
      <c r="A215" s="372"/>
      <c r="B215" s="373"/>
      <c r="C215" s="368" t="s">
        <v>163</v>
      </c>
      <c r="D215" s="361"/>
      <c r="E215" s="361"/>
      <c r="F215" s="361"/>
      <c r="G215" s="361"/>
      <c r="H215" s="361"/>
      <c r="I215" s="361"/>
      <c r="J215" s="361"/>
      <c r="K215" s="361"/>
      <c r="L215" s="361"/>
      <c r="M215" s="362"/>
      <c r="N215" s="369">
        <v>12</v>
      </c>
      <c r="O215" s="38" t="s">
        <v>96</v>
      </c>
      <c r="P215" s="53">
        <v>1575</v>
      </c>
      <c r="Q215" s="52">
        <f t="shared" si="21"/>
        <v>18900</v>
      </c>
    </row>
    <row r="216" spans="1:20">
      <c r="A216" s="372"/>
      <c r="B216" s="373"/>
      <c r="C216" s="368" t="s">
        <v>149</v>
      </c>
      <c r="D216" s="361"/>
      <c r="E216" s="361"/>
      <c r="F216" s="361"/>
      <c r="G216" s="361"/>
      <c r="H216" s="361"/>
      <c r="I216" s="361"/>
      <c r="J216" s="361"/>
      <c r="K216" s="361"/>
      <c r="L216" s="361"/>
      <c r="M216" s="362"/>
      <c r="N216" s="369">
        <v>6</v>
      </c>
      <c r="O216" s="38" t="s">
        <v>100</v>
      </c>
      <c r="P216" s="53">
        <v>14700</v>
      </c>
      <c r="Q216" s="52">
        <f t="shared" si="21"/>
        <v>88200</v>
      </c>
    </row>
    <row r="217" spans="1:20">
      <c r="A217" s="372"/>
      <c r="B217" s="373"/>
      <c r="C217" s="368" t="s">
        <v>50</v>
      </c>
      <c r="D217" s="361"/>
      <c r="E217" s="361"/>
      <c r="F217" s="361"/>
      <c r="G217" s="361"/>
      <c r="H217" s="361"/>
      <c r="I217" s="361"/>
      <c r="J217" s="361"/>
      <c r="K217" s="361"/>
      <c r="L217" s="361"/>
      <c r="M217" s="362"/>
      <c r="N217" s="369">
        <v>6</v>
      </c>
      <c r="O217" s="38" t="s">
        <v>100</v>
      </c>
      <c r="P217" s="53">
        <v>9450</v>
      </c>
      <c r="Q217" s="52">
        <f t="shared" si="21"/>
        <v>56700</v>
      </c>
    </row>
    <row r="218" spans="1:20">
      <c r="A218" s="372"/>
      <c r="B218" s="373"/>
      <c r="C218" s="368" t="s">
        <v>164</v>
      </c>
      <c r="D218" s="361"/>
      <c r="E218" s="361"/>
      <c r="F218" s="361"/>
      <c r="G218" s="361"/>
      <c r="H218" s="361"/>
      <c r="I218" s="361"/>
      <c r="J218" s="361"/>
      <c r="K218" s="361"/>
      <c r="L218" s="361"/>
      <c r="M218" s="362"/>
      <c r="N218" s="369">
        <v>2</v>
      </c>
      <c r="O218" s="38" t="s">
        <v>100</v>
      </c>
      <c r="P218" s="53">
        <v>15750</v>
      </c>
      <c r="Q218" s="52">
        <f t="shared" si="21"/>
        <v>31500</v>
      </c>
    </row>
    <row r="219" spans="1:20">
      <c r="A219" s="372"/>
      <c r="B219" s="373"/>
      <c r="C219" s="368" t="s">
        <v>208</v>
      </c>
      <c r="D219" s="361"/>
      <c r="E219" s="361"/>
      <c r="F219" s="361"/>
      <c r="G219" s="361"/>
      <c r="H219" s="361"/>
      <c r="I219" s="361"/>
      <c r="J219" s="361"/>
      <c r="K219" s="361"/>
      <c r="L219" s="361"/>
      <c r="M219" s="362"/>
      <c r="N219" s="369">
        <v>6</v>
      </c>
      <c r="O219" s="38" t="s">
        <v>94</v>
      </c>
      <c r="P219" s="53">
        <v>1000</v>
      </c>
      <c r="Q219" s="52">
        <f t="shared" si="21"/>
        <v>6000</v>
      </c>
    </row>
    <row r="220" spans="1:20">
      <c r="A220" s="372"/>
      <c r="B220" s="373"/>
      <c r="C220" s="368" t="s">
        <v>207</v>
      </c>
      <c r="D220" s="361"/>
      <c r="E220" s="361"/>
      <c r="F220" s="361"/>
      <c r="G220" s="361"/>
      <c r="H220" s="361"/>
      <c r="I220" s="361"/>
      <c r="J220" s="361"/>
      <c r="K220" s="361"/>
      <c r="L220" s="361"/>
      <c r="M220" s="362"/>
      <c r="N220" s="369">
        <v>30</v>
      </c>
      <c r="O220" s="38" t="s">
        <v>94</v>
      </c>
      <c r="P220" s="53">
        <v>1575</v>
      </c>
      <c r="Q220" s="52">
        <f t="shared" si="21"/>
        <v>47250</v>
      </c>
    </row>
    <row r="221" spans="1:20">
      <c r="A221" s="372"/>
      <c r="B221" s="373"/>
      <c r="C221" s="368" t="s">
        <v>48</v>
      </c>
      <c r="D221" s="361"/>
      <c r="E221" s="361"/>
      <c r="F221" s="361"/>
      <c r="G221" s="361"/>
      <c r="H221" s="361"/>
      <c r="I221" s="361"/>
      <c r="J221" s="361"/>
      <c r="K221" s="361"/>
      <c r="L221" s="361"/>
      <c r="M221" s="362"/>
      <c r="N221" s="369">
        <v>2</v>
      </c>
      <c r="O221" s="38" t="s">
        <v>100</v>
      </c>
      <c r="P221" s="53">
        <v>3600</v>
      </c>
      <c r="Q221" s="52">
        <f t="shared" si="21"/>
        <v>7200</v>
      </c>
    </row>
    <row r="222" spans="1:20">
      <c r="A222" s="372"/>
      <c r="B222" s="373"/>
      <c r="C222" s="368" t="s">
        <v>147</v>
      </c>
      <c r="D222" s="361"/>
      <c r="E222" s="361"/>
      <c r="F222" s="361"/>
      <c r="G222" s="361"/>
      <c r="H222" s="361"/>
      <c r="I222" s="361"/>
      <c r="J222" s="361"/>
      <c r="K222" s="361"/>
      <c r="L222" s="361"/>
      <c r="M222" s="362"/>
      <c r="N222" s="369">
        <v>2</v>
      </c>
      <c r="O222" s="38" t="s">
        <v>96</v>
      </c>
      <c r="P222" s="53">
        <v>36750</v>
      </c>
      <c r="Q222" s="52">
        <f t="shared" si="21"/>
        <v>73500</v>
      </c>
    </row>
    <row r="223" spans="1:20">
      <c r="A223" s="372"/>
      <c r="B223" s="373"/>
      <c r="C223" s="368" t="s">
        <v>217</v>
      </c>
      <c r="D223" s="361"/>
      <c r="E223" s="361"/>
      <c r="F223" s="361"/>
      <c r="G223" s="361"/>
      <c r="H223" s="361"/>
      <c r="I223" s="361"/>
      <c r="J223" s="361"/>
      <c r="K223" s="361"/>
      <c r="L223" s="361"/>
      <c r="M223" s="362"/>
      <c r="N223" s="369">
        <v>4</v>
      </c>
      <c r="O223" s="38" t="s">
        <v>96</v>
      </c>
      <c r="P223" s="53">
        <v>2500</v>
      </c>
      <c r="Q223" s="52">
        <f t="shared" si="21"/>
        <v>10000</v>
      </c>
    </row>
    <row r="224" spans="1:20">
      <c r="A224" s="372"/>
      <c r="B224" s="373"/>
      <c r="C224" s="368" t="s">
        <v>303</v>
      </c>
      <c r="D224" s="361"/>
      <c r="E224" s="361"/>
      <c r="F224" s="361"/>
      <c r="G224" s="361"/>
      <c r="H224" s="361"/>
      <c r="I224" s="361"/>
      <c r="J224" s="361"/>
      <c r="K224" s="361"/>
      <c r="L224" s="361"/>
      <c r="M224" s="362"/>
      <c r="N224" s="369">
        <v>2</v>
      </c>
      <c r="O224" s="38" t="s">
        <v>96</v>
      </c>
      <c r="P224" s="53">
        <v>33000</v>
      </c>
      <c r="Q224" s="52">
        <f t="shared" si="21"/>
        <v>66000</v>
      </c>
    </row>
    <row r="225" spans="1:17">
      <c r="A225" s="372"/>
      <c r="B225" s="373"/>
      <c r="C225" s="368" t="s">
        <v>273</v>
      </c>
      <c r="D225" s="361"/>
      <c r="E225" s="361"/>
      <c r="F225" s="361"/>
      <c r="G225" s="361"/>
      <c r="H225" s="361"/>
      <c r="I225" s="361"/>
      <c r="J225" s="361"/>
      <c r="K225" s="361"/>
      <c r="L225" s="361"/>
      <c r="M225" s="362"/>
      <c r="N225" s="369">
        <v>5</v>
      </c>
      <c r="O225" s="38" t="s">
        <v>96</v>
      </c>
      <c r="P225" s="53">
        <v>16000</v>
      </c>
      <c r="Q225" s="52">
        <f t="shared" si="21"/>
        <v>80000</v>
      </c>
    </row>
    <row r="226" spans="1:17">
      <c r="A226" s="372"/>
      <c r="B226" s="373"/>
      <c r="C226" s="368" t="s">
        <v>274</v>
      </c>
      <c r="D226" s="361"/>
      <c r="E226" s="361"/>
      <c r="F226" s="361"/>
      <c r="G226" s="361"/>
      <c r="H226" s="361"/>
      <c r="I226" s="361"/>
      <c r="J226" s="361"/>
      <c r="K226" s="361"/>
      <c r="L226" s="361"/>
      <c r="M226" s="362"/>
      <c r="N226" s="369">
        <v>2</v>
      </c>
      <c r="O226" s="38" t="s">
        <v>96</v>
      </c>
      <c r="P226" s="53">
        <v>15000</v>
      </c>
      <c r="Q226" s="52">
        <f t="shared" si="21"/>
        <v>30000</v>
      </c>
    </row>
    <row r="227" spans="1:17">
      <c r="A227" s="374"/>
      <c r="B227" s="375"/>
      <c r="C227" s="376"/>
      <c r="D227" s="86"/>
      <c r="E227" s="86"/>
      <c r="F227" s="86"/>
      <c r="G227" s="86"/>
      <c r="H227" s="86"/>
      <c r="I227" s="86"/>
      <c r="J227" s="86"/>
      <c r="K227" s="86"/>
      <c r="L227" s="86"/>
      <c r="M227" s="377"/>
      <c r="N227" s="378"/>
      <c r="O227" s="88"/>
      <c r="P227" s="379"/>
      <c r="Q227" s="102"/>
    </row>
    <row r="228" spans="1:17">
      <c r="A228" s="380" t="s">
        <v>198</v>
      </c>
      <c r="B228" s="381"/>
      <c r="C228" s="22" t="s">
        <v>111</v>
      </c>
      <c r="D228" s="361"/>
      <c r="E228" s="361"/>
      <c r="F228" s="361"/>
      <c r="G228" s="361"/>
      <c r="H228" s="361"/>
      <c r="I228" s="361"/>
      <c r="J228" s="361"/>
      <c r="K228" s="361"/>
      <c r="L228" s="361"/>
      <c r="M228" s="362"/>
      <c r="N228" s="369"/>
      <c r="O228" s="38"/>
      <c r="P228" s="53"/>
      <c r="Q228" s="367">
        <f>Q229</f>
        <v>918750</v>
      </c>
    </row>
    <row r="229" spans="1:17">
      <c r="A229" s="372"/>
      <c r="B229" s="373"/>
      <c r="C229" s="382" t="s">
        <v>165</v>
      </c>
      <c r="D229" s="361"/>
      <c r="E229" s="361"/>
      <c r="F229" s="361"/>
      <c r="G229" s="361"/>
      <c r="H229" s="365">
        <v>5</v>
      </c>
      <c r="I229" s="361" t="s">
        <v>38</v>
      </c>
      <c r="J229" s="361">
        <v>7</v>
      </c>
      <c r="K229" s="361" t="s">
        <v>96</v>
      </c>
      <c r="L229" s="361"/>
      <c r="M229" s="362"/>
      <c r="N229" s="369">
        <f>H229*J229</f>
        <v>35</v>
      </c>
      <c r="O229" s="38" t="s">
        <v>113</v>
      </c>
      <c r="P229" s="53">
        <v>26250</v>
      </c>
      <c r="Q229" s="52">
        <f>N229*P229</f>
        <v>918750</v>
      </c>
    </row>
    <row r="230" spans="1:17">
      <c r="A230" s="372"/>
      <c r="B230" s="373"/>
      <c r="C230" s="382"/>
      <c r="D230" s="361"/>
      <c r="E230" s="361"/>
      <c r="F230" s="361"/>
      <c r="G230" s="361"/>
      <c r="H230" s="365"/>
      <c r="I230" s="361"/>
      <c r="J230" s="361"/>
      <c r="K230" s="361"/>
      <c r="L230" s="361"/>
      <c r="M230" s="362"/>
      <c r="N230" s="369"/>
      <c r="O230" s="38"/>
      <c r="P230" s="53"/>
      <c r="Q230" s="52"/>
    </row>
    <row r="231" spans="1:17">
      <c r="A231" s="372"/>
      <c r="B231" s="373"/>
      <c r="C231" s="25"/>
      <c r="D231" s="361"/>
      <c r="E231" s="361"/>
      <c r="F231" s="361"/>
      <c r="G231" s="361"/>
      <c r="H231" s="361"/>
      <c r="I231" s="361"/>
      <c r="J231" s="361"/>
      <c r="K231" s="361"/>
      <c r="L231" s="361"/>
      <c r="M231" s="362"/>
      <c r="N231" s="37"/>
      <c r="O231" s="37"/>
      <c r="P231" s="52"/>
      <c r="Q231" s="52"/>
    </row>
    <row r="232" spans="1:17">
      <c r="A232" s="21" t="s">
        <v>199</v>
      </c>
      <c r="B232" s="146"/>
      <c r="C232" s="22" t="s">
        <v>114</v>
      </c>
      <c r="D232" s="361"/>
      <c r="E232" s="361"/>
      <c r="F232" s="361"/>
      <c r="G232" s="361"/>
      <c r="H232" s="361"/>
      <c r="I232" s="361"/>
      <c r="J232" s="361"/>
      <c r="K232" s="361"/>
      <c r="L232" s="361"/>
      <c r="M232" s="362"/>
      <c r="N232" s="37"/>
      <c r="O232" s="38"/>
      <c r="P232" s="52"/>
      <c r="Q232" s="367">
        <f>Q233+Q236+Q241+Q243</f>
        <v>54730000</v>
      </c>
    </row>
    <row r="233" spans="1:17">
      <c r="A233" s="24" t="s">
        <v>200</v>
      </c>
      <c r="B233" s="123"/>
      <c r="C233" s="25" t="s">
        <v>122</v>
      </c>
      <c r="D233" s="361"/>
      <c r="E233" s="361"/>
      <c r="F233" s="361"/>
      <c r="G233" s="361"/>
      <c r="H233" s="361"/>
      <c r="I233" s="361"/>
      <c r="J233" s="361"/>
      <c r="K233" s="361"/>
      <c r="L233" s="361"/>
      <c r="M233" s="362"/>
      <c r="N233" s="37"/>
      <c r="O233" s="38"/>
      <c r="P233" s="52"/>
      <c r="Q233" s="52">
        <f>SUM(Q234:Q234)</f>
        <v>19750000</v>
      </c>
    </row>
    <row r="234" spans="1:17">
      <c r="A234" s="24"/>
      <c r="B234" s="123"/>
      <c r="C234" s="25" t="s">
        <v>166</v>
      </c>
      <c r="D234" s="361"/>
      <c r="E234" s="361"/>
      <c r="F234" s="361"/>
      <c r="G234" s="361"/>
      <c r="H234" s="365">
        <v>33</v>
      </c>
      <c r="I234" s="365" t="s">
        <v>37</v>
      </c>
      <c r="J234" s="365" t="s">
        <v>38</v>
      </c>
      <c r="K234" s="365">
        <v>12</v>
      </c>
      <c r="L234" s="365" t="s">
        <v>53</v>
      </c>
      <c r="M234" s="362"/>
      <c r="N234" s="37">
        <v>395</v>
      </c>
      <c r="O234" s="38" t="s">
        <v>53</v>
      </c>
      <c r="P234" s="366">
        <v>50000</v>
      </c>
      <c r="Q234" s="52">
        <f t="shared" ref="Q234" si="22">N234*P234</f>
        <v>19750000</v>
      </c>
    </row>
    <row r="235" spans="1:17">
      <c r="A235" s="24"/>
      <c r="B235" s="123"/>
      <c r="C235" s="25"/>
      <c r="D235" s="361"/>
      <c r="E235" s="361"/>
      <c r="F235" s="361"/>
      <c r="G235" s="361"/>
      <c r="H235" s="361"/>
      <c r="I235" s="361"/>
      <c r="J235" s="361"/>
      <c r="K235" s="361"/>
      <c r="L235" s="361"/>
      <c r="M235" s="362"/>
      <c r="N235" s="37"/>
      <c r="O235" s="38"/>
      <c r="P235" s="52"/>
      <c r="Q235" s="52"/>
    </row>
    <row r="236" spans="1:17">
      <c r="A236" s="24"/>
      <c r="B236" s="123"/>
      <c r="C236" s="25" t="s">
        <v>125</v>
      </c>
      <c r="D236" s="361"/>
      <c r="E236" s="361"/>
      <c r="F236" s="361"/>
      <c r="G236" s="361"/>
      <c r="H236" s="361"/>
      <c r="I236" s="361"/>
      <c r="J236" s="361"/>
      <c r="K236" s="361"/>
      <c r="L236" s="361"/>
      <c r="M236" s="362"/>
      <c r="N236" s="37"/>
      <c r="O236" s="38"/>
      <c r="P236" s="52"/>
      <c r="Q236" s="52">
        <f>Q237+Q238</f>
        <v>7000000</v>
      </c>
    </row>
    <row r="237" spans="1:17">
      <c r="A237" s="385"/>
      <c r="B237" s="383"/>
      <c r="C237" s="397" t="s">
        <v>167</v>
      </c>
      <c r="D237" s="361"/>
      <c r="E237" s="361"/>
      <c r="F237" s="361"/>
      <c r="G237" s="361"/>
      <c r="H237" s="365">
        <v>2</v>
      </c>
      <c r="I237" s="365" t="s">
        <v>37</v>
      </c>
      <c r="J237" s="365" t="s">
        <v>38</v>
      </c>
      <c r="K237" s="365">
        <v>10</v>
      </c>
      <c r="L237" s="365" t="s">
        <v>53</v>
      </c>
      <c r="M237" s="362"/>
      <c r="N237" s="37">
        <f>H237*K237</f>
        <v>20</v>
      </c>
      <c r="O237" s="38" t="s">
        <v>53</v>
      </c>
      <c r="P237" s="366">
        <v>50000</v>
      </c>
      <c r="Q237" s="52">
        <f>N237*P237</f>
        <v>1000000</v>
      </c>
    </row>
    <row r="238" spans="1:17">
      <c r="A238" s="426"/>
      <c r="B238" s="427"/>
      <c r="C238" s="428" t="s">
        <v>168</v>
      </c>
      <c r="D238" s="86"/>
      <c r="E238" s="86"/>
      <c r="F238" s="86"/>
      <c r="G238" s="86"/>
      <c r="H238" s="392">
        <v>1</v>
      </c>
      <c r="I238" s="392" t="s">
        <v>37</v>
      </c>
      <c r="J238" s="392" t="s">
        <v>38</v>
      </c>
      <c r="K238" s="392">
        <v>12</v>
      </c>
      <c r="L238" s="392" t="s">
        <v>53</v>
      </c>
      <c r="M238" s="377"/>
      <c r="N238" s="128">
        <f>H238*K238</f>
        <v>12</v>
      </c>
      <c r="O238" s="88" t="s">
        <v>53</v>
      </c>
      <c r="P238" s="393">
        <v>500000</v>
      </c>
      <c r="Q238" s="102">
        <f>N238*P238</f>
        <v>6000000</v>
      </c>
    </row>
    <row r="239" spans="1:17">
      <c r="A239" s="385"/>
      <c r="B239" s="383"/>
      <c r="C239" s="25"/>
      <c r="D239" s="361"/>
      <c r="E239" s="361"/>
      <c r="F239" s="361"/>
      <c r="G239" s="361"/>
      <c r="H239" s="365"/>
      <c r="I239" s="365"/>
      <c r="J239" s="365"/>
      <c r="K239" s="405"/>
      <c r="L239" s="365"/>
      <c r="M239" s="362"/>
      <c r="N239" s="369"/>
      <c r="O239" s="38"/>
      <c r="P239" s="366"/>
      <c r="Q239" s="52"/>
    </row>
    <row r="240" spans="1:17">
      <c r="A240" s="380" t="s">
        <v>285</v>
      </c>
      <c r="B240" s="381"/>
      <c r="C240" s="25" t="s">
        <v>286</v>
      </c>
      <c r="D240" s="361"/>
      <c r="E240" s="361"/>
      <c r="F240" s="361"/>
      <c r="G240" s="361"/>
      <c r="H240" s="361"/>
      <c r="I240" s="361"/>
      <c r="J240" s="361"/>
      <c r="K240" s="361"/>
      <c r="L240" s="361"/>
      <c r="M240" s="362"/>
      <c r="N240" s="37"/>
      <c r="O240" s="37"/>
      <c r="P240" s="52"/>
      <c r="Q240" s="52"/>
    </row>
    <row r="241" spans="1:17">
      <c r="A241" s="380"/>
      <c r="B241" s="381"/>
      <c r="C241" s="25" t="s">
        <v>311</v>
      </c>
      <c r="D241" s="361"/>
      <c r="E241" s="361"/>
      <c r="F241" s="361"/>
      <c r="G241" s="361"/>
      <c r="H241" s="361"/>
      <c r="I241" s="361"/>
      <c r="J241" s="361"/>
      <c r="K241" s="361"/>
      <c r="L241" s="361"/>
      <c r="M241" s="362"/>
      <c r="N241" s="37">
        <v>1</v>
      </c>
      <c r="O241" s="37" t="s">
        <v>169</v>
      </c>
      <c r="P241" s="52">
        <v>5000000</v>
      </c>
      <c r="Q241" s="186">
        <f t="shared" ref="Q241" si="23">N241*P241</f>
        <v>5000000</v>
      </c>
    </row>
    <row r="242" spans="1:17">
      <c r="A242" s="380"/>
      <c r="B242" s="381"/>
      <c r="C242" s="398"/>
      <c r="D242" s="361"/>
      <c r="E242" s="361"/>
      <c r="F242" s="361"/>
      <c r="G242" s="361"/>
      <c r="H242" s="361"/>
      <c r="I242" s="361"/>
      <c r="J242" s="361"/>
      <c r="K242" s="361"/>
      <c r="L242" s="361"/>
      <c r="M242" s="362"/>
      <c r="N242" s="37"/>
      <c r="O242" s="37"/>
      <c r="P242" s="52"/>
      <c r="Q242" s="52"/>
    </row>
    <row r="243" spans="1:17">
      <c r="A243" s="399" t="s">
        <v>201</v>
      </c>
      <c r="B243" s="400"/>
      <c r="C243" s="565" t="s">
        <v>170</v>
      </c>
      <c r="D243" s="566"/>
      <c r="E243" s="566"/>
      <c r="F243" s="566"/>
      <c r="G243" s="566"/>
      <c r="H243" s="566"/>
      <c r="I243" s="566"/>
      <c r="J243" s="566"/>
      <c r="K243" s="566"/>
      <c r="L243" s="566"/>
      <c r="M243" s="567"/>
      <c r="N243" s="401"/>
      <c r="O243" s="401"/>
      <c r="P243" s="402"/>
      <c r="Q243" s="402">
        <f>SUM(Q244:Q250)</f>
        <v>22980000</v>
      </c>
    </row>
    <row r="244" spans="1:17">
      <c r="A244" s="380"/>
      <c r="B244" s="381"/>
      <c r="C244" s="403" t="s">
        <v>171</v>
      </c>
      <c r="D244" s="361"/>
      <c r="E244" s="361"/>
      <c r="F244" s="361"/>
      <c r="G244" s="361"/>
      <c r="H244" s="365">
        <v>1</v>
      </c>
      <c r="I244" s="365" t="s">
        <v>37</v>
      </c>
      <c r="J244" s="339" t="s">
        <v>38</v>
      </c>
      <c r="K244" s="365">
        <v>12</v>
      </c>
      <c r="L244" s="365" t="s">
        <v>172</v>
      </c>
      <c r="M244" s="362"/>
      <c r="N244" s="37">
        <f t="shared" ref="N244" si="24">H244*K244</f>
        <v>12</v>
      </c>
      <c r="O244" s="37" t="s">
        <v>57</v>
      </c>
      <c r="P244" s="52">
        <v>80000</v>
      </c>
      <c r="Q244" s="52">
        <f t="shared" ref="Q244" si="25">N244*P244</f>
        <v>960000</v>
      </c>
    </row>
    <row r="245" spans="1:17">
      <c r="A245" s="380"/>
      <c r="B245" s="381"/>
      <c r="C245" s="403" t="s">
        <v>173</v>
      </c>
      <c r="D245" s="361"/>
      <c r="E245" s="361"/>
      <c r="F245" s="361"/>
      <c r="G245" s="361"/>
      <c r="H245" s="365">
        <v>3</v>
      </c>
      <c r="I245" s="365" t="s">
        <v>37</v>
      </c>
      <c r="J245" s="339" t="s">
        <v>38</v>
      </c>
      <c r="K245" s="365">
        <v>12</v>
      </c>
      <c r="L245" s="365" t="s">
        <v>172</v>
      </c>
      <c r="M245" s="362"/>
      <c r="N245" s="37">
        <f>H245*K245</f>
        <v>36</v>
      </c>
      <c r="O245" s="37" t="s">
        <v>57</v>
      </c>
      <c r="P245" s="52">
        <v>70000</v>
      </c>
      <c r="Q245" s="52">
        <f>N245*P245</f>
        <v>2520000</v>
      </c>
    </row>
    <row r="246" spans="1:17">
      <c r="A246" s="380"/>
      <c r="B246" s="381"/>
      <c r="C246" s="403" t="s">
        <v>174</v>
      </c>
      <c r="D246" s="361"/>
      <c r="E246" s="361"/>
      <c r="F246" s="361"/>
      <c r="G246" s="361"/>
      <c r="H246" s="365">
        <v>3</v>
      </c>
      <c r="I246" s="365" t="s">
        <v>37</v>
      </c>
      <c r="J246" s="339" t="s">
        <v>38</v>
      </c>
      <c r="K246" s="365">
        <v>12</v>
      </c>
      <c r="L246" s="365" t="s">
        <v>172</v>
      </c>
      <c r="M246" s="362"/>
      <c r="N246" s="37">
        <f>H246*K246</f>
        <v>36</v>
      </c>
      <c r="O246" s="37" t="s">
        <v>57</v>
      </c>
      <c r="P246" s="52">
        <v>75000</v>
      </c>
      <c r="Q246" s="52">
        <f>N246*P246</f>
        <v>2700000</v>
      </c>
    </row>
    <row r="247" spans="1:17">
      <c r="A247" s="380"/>
      <c r="B247" s="381"/>
      <c r="C247" s="403" t="s">
        <v>175</v>
      </c>
      <c r="D247" s="361"/>
      <c r="E247" s="361"/>
      <c r="F247" s="361"/>
      <c r="G247" s="361"/>
      <c r="H247" s="365">
        <v>2</v>
      </c>
      <c r="I247" s="365" t="s">
        <v>37</v>
      </c>
      <c r="J247" s="339" t="s">
        <v>38</v>
      </c>
      <c r="K247" s="365">
        <v>12</v>
      </c>
      <c r="L247" s="365" t="s">
        <v>172</v>
      </c>
      <c r="M247" s="362"/>
      <c r="N247" s="37">
        <f>H247*K247</f>
        <v>24</v>
      </c>
      <c r="O247" s="37" t="s">
        <v>57</v>
      </c>
      <c r="P247" s="52">
        <v>70000</v>
      </c>
      <c r="Q247" s="52">
        <f>N247*P247</f>
        <v>1680000</v>
      </c>
    </row>
    <row r="248" spans="1:17">
      <c r="A248" s="380"/>
      <c r="B248" s="381"/>
      <c r="C248" s="403" t="s">
        <v>176</v>
      </c>
      <c r="D248" s="361"/>
      <c r="E248" s="361"/>
      <c r="F248" s="361"/>
      <c r="G248" s="361"/>
      <c r="H248" s="365">
        <v>4</v>
      </c>
      <c r="I248" s="365" t="s">
        <v>37</v>
      </c>
      <c r="J248" s="339" t="s">
        <v>38</v>
      </c>
      <c r="K248" s="365">
        <v>12</v>
      </c>
      <c r="L248" s="365" t="s">
        <v>172</v>
      </c>
      <c r="M248" s="362"/>
      <c r="N248" s="37">
        <f>H248*K248</f>
        <v>48</v>
      </c>
      <c r="O248" s="37" t="s">
        <v>57</v>
      </c>
      <c r="P248" s="52">
        <v>65000</v>
      </c>
      <c r="Q248" s="52">
        <f>N248*P248</f>
        <v>3120000</v>
      </c>
    </row>
    <row r="249" spans="1:17">
      <c r="A249" s="380"/>
      <c r="B249" s="381"/>
      <c r="C249" s="403" t="s">
        <v>177</v>
      </c>
      <c r="D249" s="361"/>
      <c r="E249" s="361"/>
      <c r="F249" s="361"/>
      <c r="G249" s="361"/>
      <c r="H249" s="361"/>
      <c r="I249" s="361"/>
      <c r="J249" s="339"/>
      <c r="K249" s="361"/>
      <c r="L249" s="361"/>
      <c r="M249" s="362"/>
      <c r="N249" s="37"/>
      <c r="O249" s="37"/>
      <c r="P249" s="52"/>
      <c r="Q249" s="52"/>
    </row>
    <row r="250" spans="1:17">
      <c r="A250" s="380"/>
      <c r="B250" s="381"/>
      <c r="C250" s="398"/>
      <c r="D250" s="361"/>
      <c r="E250" s="361"/>
      <c r="F250" s="361"/>
      <c r="G250" s="361"/>
      <c r="H250" s="365">
        <v>20</v>
      </c>
      <c r="I250" s="365" t="s">
        <v>37</v>
      </c>
      <c r="J250" s="339" t="s">
        <v>38</v>
      </c>
      <c r="K250" s="365">
        <v>12</v>
      </c>
      <c r="L250" s="365" t="s">
        <v>172</v>
      </c>
      <c r="M250" s="362"/>
      <c r="N250" s="37">
        <f>H250*K250</f>
        <v>240</v>
      </c>
      <c r="O250" s="37" t="s">
        <v>57</v>
      </c>
      <c r="P250" s="52">
        <v>50000</v>
      </c>
      <c r="Q250" s="52">
        <f>N250*P250</f>
        <v>12000000</v>
      </c>
    </row>
    <row r="251" spans="1:17">
      <c r="A251" s="380"/>
      <c r="B251" s="381"/>
      <c r="C251" s="398"/>
      <c r="D251" s="361"/>
      <c r="E251" s="361"/>
      <c r="F251" s="361"/>
      <c r="G251" s="361"/>
      <c r="H251" s="365"/>
      <c r="I251" s="365"/>
      <c r="J251" s="339"/>
      <c r="K251" s="365"/>
      <c r="L251" s="365"/>
      <c r="M251" s="362"/>
      <c r="N251" s="338"/>
      <c r="O251" s="37"/>
      <c r="P251" s="52"/>
      <c r="Q251" s="52"/>
    </row>
    <row r="252" spans="1:17">
      <c r="A252" s="21" t="s">
        <v>202</v>
      </c>
      <c r="B252" s="146"/>
      <c r="C252" s="404" t="s">
        <v>127</v>
      </c>
      <c r="D252" s="361"/>
      <c r="E252" s="361"/>
      <c r="F252" s="361"/>
      <c r="G252" s="361"/>
      <c r="H252" s="365"/>
      <c r="I252" s="365"/>
      <c r="J252" s="365"/>
      <c r="K252" s="405"/>
      <c r="L252" s="365"/>
      <c r="M252" s="362"/>
      <c r="N252" s="369"/>
      <c r="O252" s="38"/>
      <c r="P252" s="366"/>
      <c r="Q252" s="367">
        <f>Q253</f>
        <v>500000</v>
      </c>
    </row>
    <row r="253" spans="1:17">
      <c r="A253" s="24" t="s">
        <v>203</v>
      </c>
      <c r="B253" s="123"/>
      <c r="C253" s="398" t="s">
        <v>178</v>
      </c>
      <c r="D253" s="361"/>
      <c r="E253" s="361"/>
      <c r="F253" s="361"/>
      <c r="G253" s="361"/>
      <c r="H253" s="365"/>
      <c r="I253" s="365"/>
      <c r="J253" s="365"/>
      <c r="K253" s="405" t="s">
        <v>12</v>
      </c>
      <c r="L253" s="365"/>
      <c r="M253" s="362"/>
      <c r="N253" s="369"/>
      <c r="O253" s="38"/>
      <c r="P253" s="366"/>
      <c r="Q253" s="52">
        <f>Q254</f>
        <v>500000</v>
      </c>
    </row>
    <row r="254" spans="1:17">
      <c r="A254" s="406"/>
      <c r="B254" s="407"/>
      <c r="C254" s="408" t="s">
        <v>179</v>
      </c>
      <c r="D254" s="409"/>
      <c r="E254" s="409"/>
      <c r="F254" s="409"/>
      <c r="G254" s="409"/>
      <c r="H254" s="409"/>
      <c r="I254" s="409"/>
      <c r="J254" s="409"/>
      <c r="K254" s="409"/>
      <c r="L254" s="409"/>
      <c r="M254" s="410"/>
      <c r="N254" s="411">
        <v>2500</v>
      </c>
      <c r="O254" s="412" t="s">
        <v>51</v>
      </c>
      <c r="P254" s="413">
        <v>200</v>
      </c>
      <c r="Q254" s="402">
        <f>N254*P254</f>
        <v>500000</v>
      </c>
    </row>
    <row r="255" spans="1:17">
      <c r="A255" s="406"/>
      <c r="B255" s="407"/>
      <c r="C255" s="408"/>
      <c r="D255" s="409"/>
      <c r="E255" s="409"/>
      <c r="F255" s="409"/>
      <c r="G255" s="409"/>
      <c r="H255" s="409"/>
      <c r="I255" s="409"/>
      <c r="J255" s="409"/>
      <c r="K255" s="409"/>
      <c r="L255" s="409"/>
      <c r="M255" s="410"/>
      <c r="N255" s="411"/>
      <c r="O255" s="412"/>
      <c r="P255" s="413"/>
      <c r="Q255" s="402"/>
    </row>
    <row r="256" spans="1:17">
      <c r="A256" s="21" t="s">
        <v>204</v>
      </c>
      <c r="B256" s="146"/>
      <c r="C256" s="22" t="s">
        <v>136</v>
      </c>
      <c r="D256" s="361"/>
      <c r="E256" s="361"/>
      <c r="F256" s="361"/>
      <c r="G256" s="361"/>
      <c r="H256" s="361"/>
      <c r="I256" s="361"/>
      <c r="J256" s="361"/>
      <c r="K256" s="361"/>
      <c r="L256" s="361"/>
      <c r="M256" s="362"/>
      <c r="N256" s="37"/>
      <c r="O256" s="37"/>
      <c r="P256" s="52"/>
      <c r="Q256" s="367"/>
    </row>
    <row r="257" spans="1:17">
      <c r="A257" s="24" t="s">
        <v>205</v>
      </c>
      <c r="B257" s="123"/>
      <c r="C257" s="25" t="s">
        <v>137</v>
      </c>
      <c r="D257" s="361"/>
      <c r="E257" s="361"/>
      <c r="F257" s="361"/>
      <c r="G257" s="361"/>
      <c r="H257" s="361"/>
      <c r="I257" s="361"/>
      <c r="J257" s="361"/>
      <c r="K257" s="361"/>
      <c r="L257" s="361"/>
      <c r="M257" s="362"/>
      <c r="N257" s="37"/>
      <c r="O257" s="37"/>
      <c r="P257" s="52"/>
      <c r="Q257" s="288">
        <f>Q259+Q263+Q267</f>
        <v>12490000</v>
      </c>
    </row>
    <row r="258" spans="1:17">
      <c r="A258" s="24"/>
      <c r="B258" s="123"/>
      <c r="C258" s="25"/>
      <c r="D258" s="361"/>
      <c r="E258" s="361"/>
      <c r="F258" s="361"/>
      <c r="G258" s="361"/>
      <c r="H258" s="361"/>
      <c r="I258" s="361"/>
      <c r="J258" s="361"/>
      <c r="K258" s="361"/>
      <c r="L258" s="361"/>
      <c r="M258" s="362"/>
      <c r="N258" s="338"/>
      <c r="O258" s="37"/>
      <c r="P258" s="52"/>
      <c r="Q258" s="52"/>
    </row>
    <row r="259" spans="1:17">
      <c r="A259" s="24"/>
      <c r="B259" s="123"/>
      <c r="C259" s="414" t="s">
        <v>312</v>
      </c>
      <c r="D259" s="415"/>
      <c r="E259" s="361"/>
      <c r="F259" s="361"/>
      <c r="G259" s="361"/>
      <c r="H259" s="361"/>
      <c r="I259" s="361"/>
      <c r="J259" s="361"/>
      <c r="K259" s="361"/>
      <c r="L259" s="361"/>
      <c r="M259" s="362"/>
      <c r="N259" s="369"/>
      <c r="O259" s="38"/>
      <c r="P259" s="52"/>
      <c r="Q259" s="52">
        <f>SUM(Q260:Q261)</f>
        <v>5950000</v>
      </c>
    </row>
    <row r="260" spans="1:17">
      <c r="A260" s="24"/>
      <c r="B260" s="123"/>
      <c r="C260" s="416" t="s">
        <v>140</v>
      </c>
      <c r="D260" s="415"/>
      <c r="E260" s="361"/>
      <c r="F260" s="361"/>
      <c r="G260" s="361"/>
      <c r="H260" s="417">
        <v>175</v>
      </c>
      <c r="I260" s="417" t="s">
        <v>37</v>
      </c>
      <c r="J260" s="418" t="s">
        <v>38</v>
      </c>
      <c r="K260" s="417">
        <v>1</v>
      </c>
      <c r="L260" s="417" t="s">
        <v>53</v>
      </c>
      <c r="M260" s="362"/>
      <c r="N260" s="369">
        <f t="shared" ref="N260" si="26">H260*K260</f>
        <v>175</v>
      </c>
      <c r="O260" s="38" t="s">
        <v>45</v>
      </c>
      <c r="P260" s="52">
        <v>9000</v>
      </c>
      <c r="Q260" s="52">
        <f t="shared" ref="Q260" si="27">N260*P260</f>
        <v>1575000</v>
      </c>
    </row>
    <row r="261" spans="1:17">
      <c r="A261" s="24"/>
      <c r="B261" s="123"/>
      <c r="C261" s="416" t="s">
        <v>181</v>
      </c>
      <c r="D261" s="415"/>
      <c r="E261" s="361"/>
      <c r="F261" s="361"/>
      <c r="G261" s="361"/>
      <c r="H261" s="417">
        <v>175</v>
      </c>
      <c r="I261" s="417" t="s">
        <v>37</v>
      </c>
      <c r="J261" s="418" t="s">
        <v>38</v>
      </c>
      <c r="K261" s="417">
        <v>1</v>
      </c>
      <c r="L261" s="417" t="s">
        <v>53</v>
      </c>
      <c r="M261" s="362"/>
      <c r="N261" s="369">
        <f>H261*K261</f>
        <v>175</v>
      </c>
      <c r="O261" s="38" t="s">
        <v>55</v>
      </c>
      <c r="P261" s="52">
        <v>25000</v>
      </c>
      <c r="Q261" s="52">
        <f>N261*P261</f>
        <v>4375000</v>
      </c>
    </row>
    <row r="262" spans="1:17">
      <c r="A262" s="24"/>
      <c r="B262" s="123"/>
      <c r="C262" s="419"/>
      <c r="D262" s="361"/>
      <c r="E262" s="361"/>
      <c r="F262" s="361"/>
      <c r="G262" s="361"/>
      <c r="H262" s="417"/>
      <c r="I262" s="417"/>
      <c r="J262" s="418"/>
      <c r="K262" s="417"/>
      <c r="L262" s="417"/>
      <c r="M262" s="362"/>
      <c r="N262" s="369"/>
      <c r="O262" s="38"/>
      <c r="P262" s="52"/>
      <c r="Q262" s="52"/>
    </row>
    <row r="263" spans="1:17">
      <c r="A263" s="24"/>
      <c r="B263" s="123"/>
      <c r="C263" s="414" t="s">
        <v>182</v>
      </c>
      <c r="D263" s="415"/>
      <c r="E263" s="361"/>
      <c r="F263" s="361"/>
      <c r="G263" s="361"/>
      <c r="H263" s="361"/>
      <c r="I263" s="361"/>
      <c r="J263" s="339"/>
      <c r="K263" s="365"/>
      <c r="L263" s="365"/>
      <c r="M263" s="362"/>
      <c r="N263" s="369"/>
      <c r="O263" s="38"/>
      <c r="P263" s="52"/>
      <c r="Q263" s="52">
        <f>SUM(Q264:Q265)</f>
        <v>4500000</v>
      </c>
    </row>
    <row r="264" spans="1:17">
      <c r="A264" s="24"/>
      <c r="B264" s="123"/>
      <c r="C264" s="416" t="s">
        <v>183</v>
      </c>
      <c r="D264" s="415"/>
      <c r="E264" s="361"/>
      <c r="F264" s="361"/>
      <c r="G264" s="361"/>
      <c r="H264" s="417"/>
      <c r="I264" s="417"/>
      <c r="J264" s="418"/>
      <c r="K264" s="417"/>
      <c r="L264" s="417"/>
      <c r="M264" s="362"/>
      <c r="N264" s="369"/>
      <c r="O264" s="38"/>
      <c r="P264" s="52"/>
      <c r="Q264" s="52"/>
    </row>
    <row r="265" spans="1:17">
      <c r="A265" s="24"/>
      <c r="B265" s="123"/>
      <c r="C265" s="416" t="s">
        <v>140</v>
      </c>
      <c r="D265" s="415"/>
      <c r="E265" s="361"/>
      <c r="F265" s="361"/>
      <c r="G265" s="361"/>
      <c r="H265" s="417">
        <v>50</v>
      </c>
      <c r="I265" s="417" t="s">
        <v>37</v>
      </c>
      <c r="J265" s="418" t="s">
        <v>38</v>
      </c>
      <c r="K265" s="417">
        <v>10</v>
      </c>
      <c r="L265" s="417" t="s">
        <v>53</v>
      </c>
      <c r="M265" s="362"/>
      <c r="N265" s="369">
        <f>H265*K265</f>
        <v>500</v>
      </c>
      <c r="O265" s="38" t="s">
        <v>45</v>
      </c>
      <c r="P265" s="52">
        <v>9000</v>
      </c>
      <c r="Q265" s="52">
        <f>N265*P265</f>
        <v>4500000</v>
      </c>
    </row>
    <row r="266" spans="1:17">
      <c r="A266" s="24"/>
      <c r="B266" s="123"/>
      <c r="C266" s="419"/>
      <c r="D266" s="361"/>
      <c r="E266" s="361"/>
      <c r="F266" s="361"/>
      <c r="G266" s="361"/>
      <c r="H266" s="417"/>
      <c r="I266" s="417"/>
      <c r="J266" s="418"/>
      <c r="K266" s="417"/>
      <c r="L266" s="417"/>
      <c r="M266" s="362"/>
      <c r="N266" s="369"/>
      <c r="O266" s="38"/>
      <c r="P266" s="420"/>
      <c r="Q266" s="52"/>
    </row>
    <row r="267" spans="1:17">
      <c r="A267" s="24"/>
      <c r="B267" s="123"/>
      <c r="C267" s="414" t="s">
        <v>184</v>
      </c>
      <c r="D267" s="361"/>
      <c r="E267" s="361"/>
      <c r="F267" s="361"/>
      <c r="G267" s="361"/>
      <c r="H267" s="417"/>
      <c r="I267" s="417"/>
      <c r="J267" s="418"/>
      <c r="K267" s="417"/>
      <c r="L267" s="417"/>
      <c r="M267" s="362"/>
      <c r="N267" s="369"/>
      <c r="O267" s="38"/>
      <c r="P267" s="420"/>
      <c r="Q267" s="52">
        <f>SUM(Q268:Q269)</f>
        <v>2040000</v>
      </c>
    </row>
    <row r="268" spans="1:17">
      <c r="A268" s="24"/>
      <c r="B268" s="123"/>
      <c r="C268" s="416" t="s">
        <v>140</v>
      </c>
      <c r="D268" s="361"/>
      <c r="E268" s="361"/>
      <c r="F268" s="361"/>
      <c r="G268" s="361"/>
      <c r="H268" s="417">
        <v>60</v>
      </c>
      <c r="I268" s="417" t="s">
        <v>37</v>
      </c>
      <c r="J268" s="418" t="s">
        <v>38</v>
      </c>
      <c r="K268" s="417">
        <v>1</v>
      </c>
      <c r="L268" s="417" t="s">
        <v>53</v>
      </c>
      <c r="M268" s="362"/>
      <c r="N268" s="369">
        <f t="shared" ref="N268" si="28">H268*K268</f>
        <v>60</v>
      </c>
      <c r="O268" s="38" t="s">
        <v>45</v>
      </c>
      <c r="P268" s="52">
        <v>9000</v>
      </c>
      <c r="Q268" s="52">
        <f t="shared" ref="Q268" si="29">N268*P268</f>
        <v>540000</v>
      </c>
    </row>
    <row r="269" spans="1:17">
      <c r="A269" s="24"/>
      <c r="B269" s="123"/>
      <c r="C269" s="416" t="s">
        <v>181</v>
      </c>
      <c r="D269" s="361"/>
      <c r="E269" s="361"/>
      <c r="F269" s="361"/>
      <c r="G269" s="361"/>
      <c r="H269" s="417">
        <v>60</v>
      </c>
      <c r="I269" s="417" t="s">
        <v>37</v>
      </c>
      <c r="J269" s="417" t="s">
        <v>38</v>
      </c>
      <c r="K269" s="417">
        <v>1</v>
      </c>
      <c r="L269" s="417" t="s">
        <v>53</v>
      </c>
      <c r="M269" s="362"/>
      <c r="N269" s="369">
        <f>H269*K269</f>
        <v>60</v>
      </c>
      <c r="O269" s="38" t="s">
        <v>55</v>
      </c>
      <c r="P269" s="52">
        <v>25000</v>
      </c>
      <c r="Q269" s="52">
        <f>N269*P269</f>
        <v>1500000</v>
      </c>
    </row>
    <row r="270" spans="1:17">
      <c r="A270" s="24"/>
      <c r="B270" s="123"/>
      <c r="C270" s="416"/>
      <c r="D270" s="361"/>
      <c r="E270" s="361"/>
      <c r="F270" s="361"/>
      <c r="G270" s="361"/>
      <c r="H270" s="417"/>
      <c r="I270" s="417"/>
      <c r="J270" s="417"/>
      <c r="K270" s="417"/>
      <c r="L270" s="417"/>
      <c r="M270" s="362"/>
      <c r="N270" s="369"/>
      <c r="O270" s="38"/>
      <c r="P270" s="420"/>
      <c r="Q270" s="52"/>
    </row>
    <row r="271" spans="1:17">
      <c r="A271" s="54"/>
      <c r="B271" s="147"/>
      <c r="C271" s="55"/>
      <c r="D271" s="56"/>
      <c r="E271" s="56"/>
      <c r="F271" s="56"/>
      <c r="G271" s="56"/>
      <c r="H271" s="56"/>
      <c r="I271" s="56"/>
      <c r="J271" s="56"/>
      <c r="K271" s="86"/>
      <c r="L271" s="86"/>
      <c r="M271" s="86"/>
      <c r="N271" s="87"/>
      <c r="O271" s="88"/>
      <c r="P271" s="102"/>
      <c r="Q271" s="103"/>
    </row>
    <row r="272" spans="1:17">
      <c r="A272" s="509" t="s">
        <v>59</v>
      </c>
      <c r="B272" s="510"/>
      <c r="C272" s="510"/>
      <c r="D272" s="510"/>
      <c r="E272" s="510"/>
      <c r="F272" s="510"/>
      <c r="G272" s="510"/>
      <c r="H272" s="510"/>
      <c r="I272" s="510"/>
      <c r="J272" s="510"/>
      <c r="K272" s="510"/>
      <c r="L272" s="510"/>
      <c r="M272" s="510"/>
      <c r="N272" s="510"/>
      <c r="O272" s="510"/>
      <c r="P272" s="510"/>
      <c r="Q272" s="104">
        <f>Q201</f>
        <v>70000000</v>
      </c>
    </row>
    <row r="273" spans="1:17">
      <c r="A273" s="18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89"/>
      <c r="O273" s="90"/>
      <c r="P273" s="105"/>
      <c r="Q273" s="106"/>
    </row>
    <row r="274" spans="1:17">
      <c r="A274" s="24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511" t="s">
        <v>60</v>
      </c>
      <c r="O274" s="512"/>
      <c r="P274" s="512"/>
      <c r="Q274" s="513"/>
    </row>
    <row r="275" spans="1:17">
      <c r="A275" s="24"/>
      <c r="B275" s="23"/>
      <c r="C275" s="23"/>
      <c r="D275" s="23"/>
      <c r="E275" s="524"/>
      <c r="F275" s="524"/>
      <c r="G275" s="524"/>
      <c r="H275" s="524"/>
      <c r="I275" s="57"/>
      <c r="J275" s="57"/>
      <c r="K275" s="23"/>
      <c r="L275" s="23"/>
      <c r="M275" s="23"/>
      <c r="N275" s="91"/>
      <c r="O275" s="92"/>
      <c r="P275" s="107"/>
      <c r="Q275" s="108"/>
    </row>
    <row r="276" spans="1:17">
      <c r="A276" s="24"/>
      <c r="B276" s="23"/>
      <c r="C276" s="23"/>
      <c r="D276" s="23"/>
      <c r="E276" s="524"/>
      <c r="F276" s="524"/>
      <c r="G276" s="524"/>
      <c r="H276" s="524"/>
      <c r="I276" s="57"/>
      <c r="J276" s="57"/>
      <c r="K276" s="23"/>
      <c r="L276" s="23"/>
      <c r="M276" s="23"/>
      <c r="N276" s="91"/>
      <c r="O276" s="92"/>
      <c r="P276" s="107"/>
      <c r="Q276" s="108"/>
    </row>
    <row r="277" spans="1:17" ht="77.25" customHeight="1">
      <c r="A277" s="24"/>
      <c r="B277" s="23"/>
      <c r="C277" s="23"/>
      <c r="D277" s="23"/>
      <c r="E277" s="524"/>
      <c r="F277" s="524"/>
      <c r="G277" s="524"/>
      <c r="H277" s="524"/>
      <c r="I277" s="57"/>
      <c r="J277" s="57"/>
      <c r="K277" s="23"/>
      <c r="L277" s="23"/>
      <c r="M277" s="23"/>
      <c r="N277" s="91"/>
      <c r="O277" s="92"/>
      <c r="P277" s="107"/>
      <c r="Q277" s="108"/>
    </row>
    <row r="278" spans="1:17">
      <c r="A278" s="24"/>
      <c r="B278" s="23"/>
      <c r="C278" s="23"/>
      <c r="D278" s="23"/>
      <c r="E278" s="524"/>
      <c r="F278" s="524"/>
      <c r="G278" s="524"/>
      <c r="H278" s="524"/>
      <c r="I278" s="57"/>
      <c r="J278" s="57"/>
      <c r="K278" s="23"/>
      <c r="L278" s="23"/>
      <c r="M278" s="23"/>
      <c r="N278" s="91"/>
      <c r="O278" s="92"/>
      <c r="P278" s="107"/>
      <c r="Q278" s="108"/>
    </row>
    <row r="279" spans="1:17">
      <c r="A279" s="24"/>
      <c r="B279" s="23"/>
      <c r="C279" s="23"/>
      <c r="D279" s="23"/>
      <c r="E279" s="524"/>
      <c r="F279" s="524"/>
      <c r="G279" s="524"/>
      <c r="H279" s="524"/>
      <c r="I279" s="57"/>
      <c r="J279" s="57"/>
      <c r="K279" s="23"/>
      <c r="L279" s="23"/>
      <c r="M279" s="23"/>
      <c r="N279" s="528" t="s">
        <v>61</v>
      </c>
      <c r="O279" s="529"/>
      <c r="P279" s="529"/>
      <c r="Q279" s="530"/>
    </row>
    <row r="280" spans="1:17">
      <c r="A280" s="24"/>
      <c r="B280" s="23"/>
      <c r="C280" s="23"/>
      <c r="D280" s="23"/>
      <c r="E280" s="57"/>
      <c r="F280" s="57"/>
      <c r="G280" s="57"/>
      <c r="H280" s="57"/>
      <c r="I280" s="57"/>
      <c r="J280" s="57"/>
      <c r="K280" s="23"/>
      <c r="L280" s="23"/>
      <c r="M280" s="23"/>
      <c r="N280" s="531" t="s">
        <v>320</v>
      </c>
      <c r="O280" s="532"/>
      <c r="P280" s="532"/>
      <c r="Q280" s="533"/>
    </row>
    <row r="281" spans="1:17">
      <c r="A281" s="24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570" t="s">
        <v>63</v>
      </c>
      <c r="O281" s="534"/>
      <c r="P281" s="534"/>
      <c r="Q281" s="535"/>
    </row>
    <row r="282" spans="1:17">
      <c r="A282" s="58" t="s">
        <v>64</v>
      </c>
      <c r="B282" s="59"/>
      <c r="C282" s="59"/>
      <c r="D282" s="59"/>
      <c r="E282" s="59"/>
      <c r="F282" s="59" t="s">
        <v>5</v>
      </c>
      <c r="G282" s="59"/>
      <c r="H282" s="59"/>
      <c r="I282" s="59"/>
      <c r="J282" s="59"/>
      <c r="K282" s="59"/>
      <c r="L282" s="59"/>
      <c r="M282" s="94"/>
      <c r="N282" s="95"/>
      <c r="O282" s="95"/>
      <c r="P282" s="95"/>
      <c r="Q282" s="109"/>
    </row>
    <row r="283" spans="1:17">
      <c r="A283" s="58" t="s">
        <v>65</v>
      </c>
      <c r="B283" s="60"/>
      <c r="C283" s="60"/>
      <c r="D283" s="59"/>
      <c r="E283" s="59"/>
      <c r="F283" s="59" t="s">
        <v>5</v>
      </c>
      <c r="G283" s="59"/>
      <c r="H283" s="59"/>
      <c r="I283" s="59"/>
      <c r="J283" s="59"/>
      <c r="K283" s="59"/>
      <c r="L283" s="59"/>
      <c r="M283" s="94"/>
      <c r="N283" s="95"/>
      <c r="O283" s="95"/>
      <c r="P283" s="95"/>
      <c r="Q283" s="109"/>
    </row>
    <row r="284" spans="1:17">
      <c r="A284" s="61" t="s">
        <v>66</v>
      </c>
      <c r="B284" s="62"/>
      <c r="C284" s="62"/>
      <c r="D284" s="62"/>
      <c r="E284" s="62"/>
      <c r="F284" s="62" t="s">
        <v>5</v>
      </c>
      <c r="G284" s="62"/>
      <c r="H284" s="64"/>
      <c r="I284" s="64"/>
      <c r="J284" s="64"/>
      <c r="K284" s="64"/>
      <c r="L284" s="64"/>
      <c r="M284" s="64"/>
      <c r="N284" s="64"/>
      <c r="O284" s="64"/>
      <c r="P284" s="64"/>
      <c r="Q284" s="110"/>
    </row>
    <row r="285" spans="1:17">
      <c r="A285" s="65">
        <v>1</v>
      </c>
      <c r="B285" s="142"/>
      <c r="C285" s="66"/>
      <c r="D285" s="66"/>
      <c r="E285" s="66"/>
      <c r="F285" s="66"/>
      <c r="G285" s="66"/>
      <c r="H285" s="67"/>
      <c r="I285" s="67"/>
      <c r="J285" s="67"/>
      <c r="K285" s="67"/>
      <c r="L285" s="67"/>
      <c r="M285" s="67"/>
      <c r="N285" s="67"/>
      <c r="O285" s="67"/>
      <c r="P285" s="67"/>
      <c r="Q285" s="111"/>
    </row>
    <row r="286" spans="1:17">
      <c r="A286" s="68">
        <v>2</v>
      </c>
      <c r="B286" s="71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112"/>
    </row>
    <row r="287" spans="1:17">
      <c r="A287" s="70"/>
      <c r="B287" s="143"/>
      <c r="C287" s="69"/>
      <c r="D287" s="69"/>
      <c r="E287" s="71"/>
      <c r="F287" s="69"/>
      <c r="G287" s="72"/>
      <c r="H287" s="71"/>
      <c r="I287" s="69"/>
      <c r="J287" s="69"/>
      <c r="K287" s="71"/>
      <c r="L287" s="69"/>
      <c r="M287" s="69"/>
      <c r="N287" s="69"/>
      <c r="O287" s="69"/>
      <c r="P287" s="69"/>
      <c r="Q287" s="97"/>
    </row>
    <row r="288" spans="1:17">
      <c r="A288" s="73" t="s">
        <v>67</v>
      </c>
      <c r="B288" s="144"/>
      <c r="C288" s="74"/>
      <c r="D288" s="74"/>
      <c r="E288" s="75"/>
      <c r="F288" s="74"/>
      <c r="G288" s="76"/>
      <c r="H288" s="75"/>
      <c r="I288" s="74"/>
      <c r="J288" s="75"/>
      <c r="K288" s="74"/>
      <c r="L288" s="74"/>
      <c r="M288" s="74"/>
      <c r="N288" s="69"/>
      <c r="O288" s="69"/>
      <c r="P288" s="69"/>
      <c r="Q288" s="97"/>
    </row>
    <row r="289" spans="1:17">
      <c r="A289" s="337" t="s">
        <v>68</v>
      </c>
      <c r="B289" s="525" t="s">
        <v>69</v>
      </c>
      <c r="C289" s="527"/>
      <c r="D289" s="526"/>
      <c r="E289" s="525" t="s">
        <v>70</v>
      </c>
      <c r="F289" s="527"/>
      <c r="G289" s="527"/>
      <c r="H289" s="527"/>
      <c r="I289" s="526"/>
      <c r="J289" s="525" t="s">
        <v>71</v>
      </c>
      <c r="K289" s="527"/>
      <c r="L289" s="527"/>
      <c r="M289" s="527"/>
      <c r="N289" s="526"/>
      <c r="O289" s="536" t="s">
        <v>72</v>
      </c>
      <c r="P289" s="537"/>
      <c r="Q289" s="538"/>
    </row>
    <row r="290" spans="1:17">
      <c r="A290" s="78"/>
      <c r="B290" s="78"/>
      <c r="C290" s="74"/>
      <c r="D290" s="79"/>
      <c r="E290" s="78"/>
      <c r="F290" s="74"/>
      <c r="G290" s="74"/>
      <c r="H290" s="74"/>
      <c r="I290" s="79"/>
      <c r="J290" s="78"/>
      <c r="K290" s="74"/>
      <c r="L290" s="74"/>
      <c r="M290" s="74"/>
      <c r="N290" s="79"/>
      <c r="O290" s="69"/>
      <c r="P290" s="69"/>
      <c r="Q290" s="97"/>
    </row>
    <row r="291" spans="1:17">
      <c r="A291" s="78">
        <v>1</v>
      </c>
      <c r="B291" s="78"/>
      <c r="C291" s="74"/>
      <c r="D291" s="79"/>
      <c r="E291" s="151"/>
      <c r="F291" s="74"/>
      <c r="G291" s="76"/>
      <c r="H291" s="75"/>
      <c r="I291" s="80"/>
      <c r="J291" s="78"/>
      <c r="K291" s="76"/>
      <c r="L291" s="74"/>
      <c r="M291" s="74"/>
      <c r="N291" s="97"/>
      <c r="O291" s="69"/>
      <c r="P291" s="69"/>
      <c r="Q291" s="112"/>
    </row>
    <row r="292" spans="1:17">
      <c r="A292" s="78"/>
      <c r="B292" s="78"/>
      <c r="C292" s="74"/>
      <c r="D292" s="79"/>
      <c r="E292" s="151"/>
      <c r="F292" s="74"/>
      <c r="G292" s="76"/>
      <c r="H292" s="76"/>
      <c r="I292" s="80"/>
      <c r="J292" s="96"/>
      <c r="K292" s="76"/>
      <c r="L292" s="74"/>
      <c r="M292" s="74"/>
      <c r="N292" s="97"/>
      <c r="O292" s="69"/>
      <c r="P292" s="72"/>
      <c r="Q292" s="112"/>
    </row>
    <row r="293" spans="1:17">
      <c r="A293" s="78">
        <v>2</v>
      </c>
      <c r="B293" s="78"/>
      <c r="C293" s="74"/>
      <c r="D293" s="79"/>
      <c r="E293" s="151"/>
      <c r="F293" s="74"/>
      <c r="G293" s="74"/>
      <c r="H293" s="75"/>
      <c r="I293" s="80"/>
      <c r="J293" s="96"/>
      <c r="K293" s="76"/>
      <c r="L293" s="74"/>
      <c r="M293" s="74"/>
      <c r="N293" s="97"/>
      <c r="O293" s="69"/>
      <c r="P293" s="72"/>
      <c r="Q293" s="112"/>
    </row>
    <row r="294" spans="1:17">
      <c r="A294" s="78"/>
      <c r="B294" s="78"/>
      <c r="C294" s="74"/>
      <c r="D294" s="79"/>
      <c r="E294" s="151"/>
      <c r="F294" s="76"/>
      <c r="G294" s="76"/>
      <c r="H294" s="76"/>
      <c r="I294" s="80"/>
      <c r="J294" s="96"/>
      <c r="K294" s="76"/>
      <c r="L294" s="74"/>
      <c r="M294" s="74"/>
      <c r="N294" s="97"/>
      <c r="O294" s="69"/>
      <c r="P294" s="72"/>
      <c r="Q294" s="112"/>
    </row>
    <row r="295" spans="1:17">
      <c r="A295" s="82">
        <v>3</v>
      </c>
      <c r="B295" s="82"/>
      <c r="C295" s="83"/>
      <c r="D295" s="148"/>
      <c r="E295" s="99"/>
      <c r="F295" s="84"/>
      <c r="G295" s="84"/>
      <c r="H295" s="98"/>
      <c r="I295" s="85"/>
      <c r="J295" s="99"/>
      <c r="K295" s="84"/>
      <c r="L295" s="83"/>
      <c r="M295" s="83"/>
      <c r="N295" s="100"/>
      <c r="O295" s="423"/>
      <c r="P295" s="113"/>
      <c r="Q295" s="100"/>
    </row>
    <row r="296" spans="1:1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3"/>
      <c r="Q296" s="1"/>
    </row>
  </sheetData>
  <mergeCells count="98">
    <mergeCell ref="N281:Q281"/>
    <mergeCell ref="B289:D289"/>
    <mergeCell ref="E289:I289"/>
    <mergeCell ref="J289:N289"/>
    <mergeCell ref="O289:Q289"/>
    <mergeCell ref="N280:Q280"/>
    <mergeCell ref="A199:B199"/>
    <mergeCell ref="C199:M199"/>
    <mergeCell ref="C243:M243"/>
    <mergeCell ref="A272:P272"/>
    <mergeCell ref="N274:Q274"/>
    <mergeCell ref="E275:H275"/>
    <mergeCell ref="E276:H276"/>
    <mergeCell ref="E277:H277"/>
    <mergeCell ref="E278:H278"/>
    <mergeCell ref="E279:H279"/>
    <mergeCell ref="N279:Q279"/>
    <mergeCell ref="A193:D193"/>
    <mergeCell ref="E193:P193"/>
    <mergeCell ref="A195:Q195"/>
    <mergeCell ref="A196:Q196"/>
    <mergeCell ref="A197:B198"/>
    <mergeCell ref="C197:M198"/>
    <mergeCell ref="N197:P197"/>
    <mergeCell ref="Q197:Q198"/>
    <mergeCell ref="A190:D190"/>
    <mergeCell ref="E190:P190"/>
    <mergeCell ref="A191:D191"/>
    <mergeCell ref="E191:P191"/>
    <mergeCell ref="A192:D192"/>
    <mergeCell ref="E192:P192"/>
    <mergeCell ref="A189:D189"/>
    <mergeCell ref="E189:P189"/>
    <mergeCell ref="A175:O175"/>
    <mergeCell ref="P175:Q176"/>
    <mergeCell ref="A176:O176"/>
    <mergeCell ref="A177:Q177"/>
    <mergeCell ref="A178:Q178"/>
    <mergeCell ref="I179:Q179"/>
    <mergeCell ref="I182:Q182"/>
    <mergeCell ref="E185:H185"/>
    <mergeCell ref="E186:H186"/>
    <mergeCell ref="E187:H187"/>
    <mergeCell ref="A188:Q188"/>
    <mergeCell ref="B159:D159"/>
    <mergeCell ref="E159:I159"/>
    <mergeCell ref="J159:N159"/>
    <mergeCell ref="O159:Q159"/>
    <mergeCell ref="C137:L137"/>
    <mergeCell ref="A142:P142"/>
    <mergeCell ref="N144:Q144"/>
    <mergeCell ref="E145:H145"/>
    <mergeCell ref="E146:H146"/>
    <mergeCell ref="E147:H147"/>
    <mergeCell ref="E148:H148"/>
    <mergeCell ref="E149:H149"/>
    <mergeCell ref="N149:Q149"/>
    <mergeCell ref="N150:Q150"/>
    <mergeCell ref="O151:Q151"/>
    <mergeCell ref="D133:M133"/>
    <mergeCell ref="A25:B25"/>
    <mergeCell ref="C25:M25"/>
    <mergeCell ref="C61:L61"/>
    <mergeCell ref="C64:L64"/>
    <mergeCell ref="C67:L67"/>
    <mergeCell ref="C70:L70"/>
    <mergeCell ref="C85:M85"/>
    <mergeCell ref="D113:L113"/>
    <mergeCell ref="D118:M118"/>
    <mergeCell ref="D123:M123"/>
    <mergeCell ref="D128:M128"/>
    <mergeCell ref="A19:D19"/>
    <mergeCell ref="E19:P19"/>
    <mergeCell ref="A21:Q21"/>
    <mergeCell ref="A22:Q22"/>
    <mergeCell ref="A23:B24"/>
    <mergeCell ref="C23:M24"/>
    <mergeCell ref="N23:P23"/>
    <mergeCell ref="Q23:Q24"/>
    <mergeCell ref="A16:D16"/>
    <mergeCell ref="E16:P16"/>
    <mergeCell ref="A17:D17"/>
    <mergeCell ref="E17:P17"/>
    <mergeCell ref="A18:D18"/>
    <mergeCell ref="E18:P18"/>
    <mergeCell ref="A15:D15"/>
    <mergeCell ref="E15:P15"/>
    <mergeCell ref="A1:O1"/>
    <mergeCell ref="P1:Q2"/>
    <mergeCell ref="A2:O2"/>
    <mergeCell ref="A3:Q3"/>
    <mergeCell ref="A4:Q4"/>
    <mergeCell ref="I5:Q5"/>
    <mergeCell ref="I8:Q8"/>
    <mergeCell ref="E11:H11"/>
    <mergeCell ref="E12:H12"/>
    <mergeCell ref="E13:H13"/>
    <mergeCell ref="A14:Q14"/>
  </mergeCells>
  <pageMargins left="0.45" right="0.45" top="0.75" bottom="0.5" header="0.3" footer="0.3"/>
  <pageSetup paperSize="256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118"/>
  <sheetViews>
    <sheetView topLeftCell="A16" workbookViewId="0">
      <selection activeCell="A36" sqref="A36"/>
    </sheetView>
  </sheetViews>
  <sheetFormatPr defaultColWidth="9" defaultRowHeight="15"/>
  <cols>
    <col min="1" max="1" width="6.7109375" style="1" customWidth="1"/>
    <col min="2" max="2" width="20.42578125" style="1" customWidth="1"/>
    <col min="3" max="3" width="11.5703125" style="1" customWidth="1"/>
    <col min="4" max="4" width="2.28515625" style="1" customWidth="1"/>
    <col min="5" max="5" width="13.140625" style="1" customWidth="1"/>
    <col min="6" max="6" width="3.7109375" style="1" customWidth="1"/>
    <col min="7" max="7" width="4" style="1" customWidth="1"/>
    <col min="8" max="8" width="3.28515625" style="1" customWidth="1"/>
    <col min="9" max="9" width="3.5703125" style="1" customWidth="1"/>
    <col min="10" max="10" width="3.7109375" style="1" customWidth="1"/>
    <col min="11" max="11" width="3.42578125" style="1" customWidth="1"/>
    <col min="12" max="12" width="3" style="1" customWidth="1"/>
    <col min="13" max="13" width="6.7109375" style="2" customWidth="1"/>
    <col min="14" max="14" width="6.42578125" style="1" customWidth="1"/>
    <col min="15" max="15" width="9.5703125" style="3" customWidth="1"/>
    <col min="16" max="16" width="12.85546875" style="1" customWidth="1"/>
    <col min="19" max="19" width="14.7109375" customWidth="1"/>
  </cols>
  <sheetData>
    <row r="1" spans="1:19" ht="15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97" t="s">
        <v>1</v>
      </c>
      <c r="P1" s="498"/>
    </row>
    <row r="2" spans="1:19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541"/>
      <c r="P2" s="542"/>
    </row>
    <row r="3" spans="1:19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90"/>
    </row>
    <row r="4" spans="1:19" ht="15.75">
      <c r="A4" s="491" t="s">
        <v>298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</row>
    <row r="5" spans="1:19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22"/>
      <c r="N5" s="115"/>
      <c r="O5" s="124"/>
      <c r="P5" s="125"/>
    </row>
    <row r="6" spans="1:19" s="173" customFormat="1" ht="30.75" customHeight="1">
      <c r="A6" s="182" t="s">
        <v>4</v>
      </c>
      <c r="B6" s="183"/>
      <c r="C6" s="5"/>
      <c r="D6" s="5" t="s">
        <v>5</v>
      </c>
      <c r="E6" s="188" t="s">
        <v>323</v>
      </c>
      <c r="F6" s="6"/>
      <c r="G6" s="6"/>
      <c r="H6" s="545" t="s">
        <v>325</v>
      </c>
      <c r="I6" s="545"/>
      <c r="J6" s="545"/>
      <c r="K6" s="545"/>
      <c r="L6" s="545"/>
      <c r="M6" s="545"/>
      <c r="N6" s="545"/>
      <c r="O6" s="545"/>
      <c r="P6" s="546"/>
    </row>
    <row r="7" spans="1:19">
      <c r="A7" s="4" t="s">
        <v>6</v>
      </c>
      <c r="B7" s="139"/>
      <c r="C7" s="30"/>
      <c r="D7" s="30" t="s">
        <v>5</v>
      </c>
      <c r="E7" s="188" t="s">
        <v>324</v>
      </c>
      <c r="F7" s="6"/>
      <c r="G7" s="6"/>
      <c r="H7" s="30" t="s">
        <v>7</v>
      </c>
      <c r="I7" s="30"/>
      <c r="J7" s="30"/>
      <c r="K7" s="30"/>
      <c r="L7" s="30"/>
      <c r="M7" s="31"/>
      <c r="N7" s="30"/>
      <c r="O7" s="42"/>
      <c r="P7" s="43"/>
    </row>
    <row r="8" spans="1:19">
      <c r="A8" s="4" t="s">
        <v>8</v>
      </c>
      <c r="B8" s="139"/>
      <c r="C8" s="5"/>
      <c r="D8" s="5" t="s">
        <v>5</v>
      </c>
      <c r="E8" s="188" t="s">
        <v>327</v>
      </c>
      <c r="F8" s="6"/>
      <c r="G8" s="6"/>
      <c r="H8" s="30" t="s">
        <v>7</v>
      </c>
      <c r="I8" s="11"/>
      <c r="J8" s="11"/>
      <c r="K8" s="11"/>
      <c r="L8" s="11"/>
      <c r="M8" s="355"/>
      <c r="N8" s="11"/>
      <c r="O8" s="356"/>
      <c r="P8" s="138"/>
      <c r="S8" t="s">
        <v>12</v>
      </c>
    </row>
    <row r="9" spans="1:19" s="173" customFormat="1" ht="30" customHeight="1">
      <c r="A9" s="182" t="s">
        <v>9</v>
      </c>
      <c r="B9" s="183"/>
      <c r="C9" s="5"/>
      <c r="D9" s="5" t="s">
        <v>5</v>
      </c>
      <c r="E9" s="188" t="s">
        <v>328</v>
      </c>
      <c r="F9" s="6"/>
      <c r="G9" s="6"/>
      <c r="H9" s="545" t="s">
        <v>326</v>
      </c>
      <c r="I9" s="545"/>
      <c r="J9" s="545"/>
      <c r="K9" s="545"/>
      <c r="L9" s="545"/>
      <c r="M9" s="545"/>
      <c r="N9" s="545"/>
      <c r="O9" s="545"/>
      <c r="P9" s="546"/>
    </row>
    <row r="10" spans="1:19" ht="27" customHeight="1">
      <c r="A10" s="182" t="s">
        <v>10</v>
      </c>
      <c r="B10" s="183"/>
      <c r="C10" s="184"/>
      <c r="D10" s="5" t="s">
        <v>5</v>
      </c>
      <c r="E10" s="188" t="s">
        <v>372</v>
      </c>
      <c r="F10" s="6"/>
      <c r="G10" s="6"/>
      <c r="H10" s="545" t="s">
        <v>373</v>
      </c>
      <c r="I10" s="545"/>
      <c r="J10" s="545"/>
      <c r="K10" s="545"/>
      <c r="L10" s="545"/>
      <c r="M10" s="545"/>
      <c r="N10" s="545"/>
      <c r="O10" s="545"/>
      <c r="P10" s="546"/>
    </row>
    <row r="11" spans="1:19">
      <c r="A11" s="159" t="s">
        <v>11</v>
      </c>
      <c r="B11" s="165"/>
      <c r="C11" s="11"/>
      <c r="D11" s="11" t="s">
        <v>5</v>
      </c>
      <c r="E11" s="130" t="s">
        <v>7</v>
      </c>
      <c r="F11" s="130"/>
      <c r="G11" s="130"/>
      <c r="H11" s="130"/>
      <c r="I11" s="30"/>
      <c r="J11" s="30"/>
      <c r="K11" s="30"/>
      <c r="L11" s="30"/>
      <c r="M11" s="31"/>
      <c r="N11" s="30"/>
      <c r="O11" s="42"/>
      <c r="P11" s="43"/>
    </row>
    <row r="12" spans="1:19">
      <c r="A12" s="477" t="s">
        <v>13</v>
      </c>
      <c r="B12" s="166"/>
      <c r="C12" s="11"/>
      <c r="D12" s="30" t="s">
        <v>5</v>
      </c>
      <c r="E12" s="577">
        <v>0</v>
      </c>
      <c r="F12" s="577"/>
      <c r="G12" s="130"/>
      <c r="H12" s="130"/>
      <c r="I12" s="30"/>
      <c r="J12" s="30"/>
      <c r="K12" s="30"/>
      <c r="L12" s="30"/>
      <c r="M12" s="31"/>
      <c r="N12" s="30"/>
      <c r="O12" s="42"/>
      <c r="P12" s="43"/>
    </row>
    <row r="13" spans="1:19">
      <c r="A13" s="477" t="s">
        <v>14</v>
      </c>
      <c r="B13" s="166"/>
      <c r="C13" s="11"/>
      <c r="D13" s="30" t="s">
        <v>5</v>
      </c>
      <c r="E13" s="577">
        <f>P18</f>
        <v>40000000</v>
      </c>
      <c r="F13" s="577"/>
      <c r="G13" s="130"/>
      <c r="H13" s="130"/>
      <c r="I13" s="30"/>
      <c r="J13" s="30"/>
      <c r="K13" s="30"/>
      <c r="L13" s="30"/>
      <c r="M13" s="31"/>
      <c r="N13" s="30"/>
      <c r="O13" s="42"/>
      <c r="P13" s="43"/>
    </row>
    <row r="14" spans="1:19">
      <c r="A14" s="478" t="s">
        <v>15</v>
      </c>
      <c r="B14" s="166"/>
      <c r="C14" s="11"/>
      <c r="D14" s="30" t="s">
        <v>5</v>
      </c>
      <c r="E14" s="578">
        <v>0</v>
      </c>
      <c r="F14" s="578"/>
      <c r="G14" s="130"/>
      <c r="H14" s="130"/>
      <c r="I14" s="30"/>
      <c r="J14" s="30"/>
      <c r="K14" s="30"/>
      <c r="L14" s="30"/>
      <c r="M14" s="31"/>
      <c r="N14" s="30"/>
      <c r="O14" s="42"/>
      <c r="P14" s="43"/>
    </row>
    <row r="15" spans="1:19">
      <c r="A15" s="494" t="s">
        <v>16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6"/>
    </row>
    <row r="16" spans="1:19">
      <c r="A16" s="539" t="s">
        <v>17</v>
      </c>
      <c r="B16" s="539"/>
      <c r="C16" s="539"/>
      <c r="D16" s="539"/>
      <c r="E16" s="540" t="s">
        <v>18</v>
      </c>
      <c r="F16" s="501"/>
      <c r="G16" s="501"/>
      <c r="H16" s="501"/>
      <c r="I16" s="501"/>
      <c r="J16" s="501"/>
      <c r="K16" s="501"/>
      <c r="L16" s="501"/>
      <c r="M16" s="501"/>
      <c r="N16" s="501"/>
      <c r="O16" s="502"/>
      <c r="P16" s="476" t="s">
        <v>19</v>
      </c>
    </row>
    <row r="17" spans="1:19">
      <c r="A17" s="549" t="s">
        <v>20</v>
      </c>
      <c r="B17" s="550"/>
      <c r="C17" s="550"/>
      <c r="D17" s="551"/>
      <c r="E17" s="304" t="s">
        <v>366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3"/>
      <c r="P17" s="302">
        <v>1</v>
      </c>
    </row>
    <row r="18" spans="1:19">
      <c r="A18" s="555" t="s">
        <v>21</v>
      </c>
      <c r="B18" s="556"/>
      <c r="C18" s="556"/>
      <c r="D18" s="557"/>
      <c r="E18" s="305" t="s">
        <v>22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300">
        <f>P28</f>
        <v>40000000</v>
      </c>
    </row>
    <row r="19" spans="1:19" s="173" customFormat="1" ht="30.75" customHeight="1">
      <c r="A19" s="571" t="s">
        <v>23</v>
      </c>
      <c r="B19" s="572"/>
      <c r="C19" s="572"/>
      <c r="D19" s="573"/>
      <c r="E19" s="574" t="s">
        <v>365</v>
      </c>
      <c r="F19" s="575"/>
      <c r="G19" s="575"/>
      <c r="H19" s="575"/>
      <c r="I19" s="575"/>
      <c r="J19" s="575"/>
      <c r="K19" s="575"/>
      <c r="L19" s="575"/>
      <c r="M19" s="575"/>
      <c r="N19" s="575"/>
      <c r="O19" s="576"/>
      <c r="P19" s="303" t="s">
        <v>143</v>
      </c>
    </row>
    <row r="20" spans="1:19">
      <c r="A20" s="555" t="s">
        <v>24</v>
      </c>
      <c r="B20" s="556"/>
      <c r="C20" s="556"/>
      <c r="D20" s="557"/>
      <c r="E20" s="305" t="s">
        <v>396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301">
        <v>1</v>
      </c>
    </row>
    <row r="21" spans="1:19">
      <c r="A21" s="306" t="s">
        <v>233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7"/>
    </row>
    <row r="22" spans="1:19">
      <c r="A22" s="503" t="s">
        <v>25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5"/>
    </row>
    <row r="23" spans="1:19">
      <c r="A23" s="503" t="s">
        <v>26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5"/>
      <c r="S23" t="s">
        <v>12</v>
      </c>
    </row>
    <row r="24" spans="1:19" ht="15" customHeight="1">
      <c r="A24" s="519" t="s">
        <v>27</v>
      </c>
      <c r="B24" s="520"/>
      <c r="C24" s="515" t="s">
        <v>28</v>
      </c>
      <c r="D24" s="516"/>
      <c r="E24" s="516"/>
      <c r="F24" s="516"/>
      <c r="G24" s="516"/>
      <c r="H24" s="516"/>
      <c r="I24" s="516"/>
      <c r="J24" s="516"/>
      <c r="K24" s="516"/>
      <c r="L24" s="516"/>
      <c r="M24" s="506" t="s">
        <v>29</v>
      </c>
      <c r="N24" s="506"/>
      <c r="O24" s="506"/>
      <c r="P24" s="514" t="s">
        <v>30</v>
      </c>
    </row>
    <row r="25" spans="1:19" ht="25.5">
      <c r="A25" s="521"/>
      <c r="B25" s="522"/>
      <c r="C25" s="517"/>
      <c r="D25" s="518"/>
      <c r="E25" s="518"/>
      <c r="F25" s="518"/>
      <c r="G25" s="518"/>
      <c r="H25" s="518"/>
      <c r="I25" s="518"/>
      <c r="J25" s="518"/>
      <c r="K25" s="518"/>
      <c r="L25" s="518"/>
      <c r="M25" s="475" t="s">
        <v>186</v>
      </c>
      <c r="N25" s="475" t="s">
        <v>32</v>
      </c>
      <c r="O25" s="48" t="s">
        <v>33</v>
      </c>
      <c r="P25" s="514"/>
    </row>
    <row r="26" spans="1:19">
      <c r="A26" s="507">
        <v>1</v>
      </c>
      <c r="B26" s="523"/>
      <c r="C26" s="507">
        <v>2</v>
      </c>
      <c r="D26" s="508"/>
      <c r="E26" s="508"/>
      <c r="F26" s="508"/>
      <c r="G26" s="508"/>
      <c r="H26" s="508"/>
      <c r="I26" s="508"/>
      <c r="J26" s="508"/>
      <c r="K26" s="508"/>
      <c r="L26" s="508"/>
      <c r="M26" s="474">
        <v>3</v>
      </c>
      <c r="N26" s="474">
        <v>4</v>
      </c>
      <c r="O26" s="49">
        <v>5</v>
      </c>
      <c r="P26" s="50">
        <v>6</v>
      </c>
    </row>
    <row r="27" spans="1:19" ht="12.95" customHeight="1">
      <c r="A27" s="120"/>
      <c r="B27" s="145"/>
      <c r="C27" s="121"/>
      <c r="D27" s="20"/>
      <c r="E27" s="20"/>
      <c r="F27" s="20"/>
      <c r="G27" s="20"/>
      <c r="H27" s="20"/>
      <c r="I27" s="33"/>
      <c r="J27" s="33"/>
      <c r="K27" s="33"/>
      <c r="L27" s="33"/>
      <c r="M27" s="35"/>
      <c r="N27" s="36"/>
      <c r="O27" s="51"/>
      <c r="P27" s="36"/>
    </row>
    <row r="28" spans="1:19">
      <c r="A28" s="271" t="s">
        <v>377</v>
      </c>
      <c r="B28" s="146"/>
      <c r="C28" s="276" t="s">
        <v>83</v>
      </c>
      <c r="D28" s="23"/>
      <c r="E28" s="23"/>
      <c r="F28" s="23"/>
      <c r="G28" s="23"/>
      <c r="H28" s="23"/>
      <c r="I28" s="472"/>
      <c r="J28" s="472"/>
      <c r="K28" s="472"/>
      <c r="L28" s="472"/>
      <c r="M28" s="37"/>
      <c r="N28" s="243"/>
      <c r="O28" s="186"/>
      <c r="P28" s="253">
        <f>P29</f>
        <v>40000000</v>
      </c>
      <c r="S28" s="336">
        <f>15000000-P28</f>
        <v>-25000000</v>
      </c>
    </row>
    <row r="29" spans="1:19">
      <c r="A29" s="271" t="s">
        <v>378</v>
      </c>
      <c r="B29" s="146"/>
      <c r="C29" s="276" t="s">
        <v>34</v>
      </c>
      <c r="D29" s="23"/>
      <c r="E29" s="23"/>
      <c r="F29" s="23"/>
      <c r="G29" s="23"/>
      <c r="H29" s="23"/>
      <c r="I29" s="472"/>
      <c r="J29" s="472"/>
      <c r="K29" s="472"/>
      <c r="L29" s="472"/>
      <c r="M29" s="37"/>
      <c r="N29" s="243"/>
      <c r="O29" s="186"/>
      <c r="P29" s="253">
        <f>P30+P43</f>
        <v>40000000</v>
      </c>
    </row>
    <row r="30" spans="1:19">
      <c r="A30" s="271" t="s">
        <v>379</v>
      </c>
      <c r="B30" s="146"/>
      <c r="C30" s="276" t="s">
        <v>218</v>
      </c>
      <c r="D30" s="23"/>
      <c r="E30" s="23"/>
      <c r="F30" s="23"/>
      <c r="G30" s="23"/>
      <c r="H30" s="23"/>
      <c r="I30" s="472"/>
      <c r="J30" s="472"/>
      <c r="K30" s="472"/>
      <c r="L30" s="472"/>
      <c r="M30" s="37"/>
      <c r="N30" s="230"/>
      <c r="O30" s="288"/>
      <c r="P30" s="253">
        <f>P31</f>
        <v>3540000</v>
      </c>
    </row>
    <row r="31" spans="1:19">
      <c r="A31" s="271" t="s">
        <v>380</v>
      </c>
      <c r="B31" s="146"/>
      <c r="C31" s="276" t="s">
        <v>219</v>
      </c>
      <c r="D31" s="23"/>
      <c r="E31" s="23"/>
      <c r="F31" s="23"/>
      <c r="G31" s="23"/>
      <c r="H31" s="23"/>
      <c r="I31" s="472"/>
      <c r="J31" s="472"/>
      <c r="K31" s="472"/>
      <c r="L31" s="472"/>
      <c r="M31" s="37"/>
      <c r="N31" s="230"/>
      <c r="O31" s="288"/>
      <c r="P31" s="253">
        <f>P32+P37</f>
        <v>3540000</v>
      </c>
    </row>
    <row r="32" spans="1:19">
      <c r="A32" s="189" t="s">
        <v>381</v>
      </c>
      <c r="B32" s="146"/>
      <c r="C32" s="169" t="s">
        <v>395</v>
      </c>
      <c r="D32" s="23"/>
      <c r="E32" s="23"/>
      <c r="F32" s="23"/>
      <c r="G32" s="23"/>
      <c r="H32" s="23"/>
      <c r="I32" s="472"/>
      <c r="J32" s="472"/>
      <c r="K32" s="472"/>
      <c r="L32" s="472"/>
      <c r="M32" s="37"/>
      <c r="N32" s="243"/>
      <c r="O32" s="186"/>
      <c r="P32" s="254">
        <f>SUM(P34:P35)</f>
        <v>1500000</v>
      </c>
    </row>
    <row r="33" spans="1:19">
      <c r="A33" s="189"/>
      <c r="B33" s="146"/>
      <c r="C33" s="169" t="s">
        <v>394</v>
      </c>
      <c r="D33" s="23"/>
      <c r="E33" s="23"/>
      <c r="F33" s="23"/>
      <c r="G33" s="23"/>
      <c r="H33" s="23"/>
      <c r="I33" s="472"/>
      <c r="J33" s="472"/>
      <c r="K33" s="472"/>
      <c r="L33" s="472"/>
      <c r="M33" s="37"/>
      <c r="N33" s="243"/>
      <c r="O33" s="186"/>
      <c r="P33" s="254"/>
    </row>
    <row r="34" spans="1:19">
      <c r="A34" s="189"/>
      <c r="B34" s="146"/>
      <c r="C34" s="171" t="s">
        <v>321</v>
      </c>
      <c r="D34" s="23"/>
      <c r="E34" s="23"/>
      <c r="F34" s="164">
        <v>1</v>
      </c>
      <c r="G34" s="164" t="s">
        <v>37</v>
      </c>
      <c r="H34" s="282" t="s">
        <v>38</v>
      </c>
      <c r="I34" s="282">
        <v>3</v>
      </c>
      <c r="J34" s="282" t="s">
        <v>172</v>
      </c>
      <c r="K34" s="282"/>
      <c r="L34" s="282"/>
      <c r="M34" s="37">
        <f>F34*I34</f>
        <v>3</v>
      </c>
      <c r="N34" s="243" t="s">
        <v>56</v>
      </c>
      <c r="O34" s="186">
        <v>300000</v>
      </c>
      <c r="P34" s="254">
        <f>M34*O34</f>
        <v>900000</v>
      </c>
    </row>
    <row r="35" spans="1:19">
      <c r="A35" s="189"/>
      <c r="B35" s="146"/>
      <c r="C35" s="171" t="s">
        <v>322</v>
      </c>
      <c r="D35" s="23"/>
      <c r="E35" s="23"/>
      <c r="F35" s="164">
        <v>1</v>
      </c>
      <c r="G35" s="164" t="s">
        <v>37</v>
      </c>
      <c r="H35" s="282" t="s">
        <v>38</v>
      </c>
      <c r="I35" s="282">
        <v>3</v>
      </c>
      <c r="J35" s="282" t="s">
        <v>172</v>
      </c>
      <c r="K35" s="282"/>
      <c r="L35" s="282"/>
      <c r="M35" s="37">
        <f t="shared" ref="M35" si="0">F35*I35</f>
        <v>3</v>
      </c>
      <c r="N35" s="243" t="s">
        <v>56</v>
      </c>
      <c r="O35" s="186">
        <v>200000</v>
      </c>
      <c r="P35" s="254">
        <f t="shared" ref="P35" si="1">M35*O35</f>
        <v>600000</v>
      </c>
    </row>
    <row r="36" spans="1:19">
      <c r="A36" s="189"/>
      <c r="B36" s="146"/>
      <c r="C36" s="172"/>
      <c r="D36" s="23"/>
      <c r="E36" s="23"/>
      <c r="F36" s="164"/>
      <c r="G36" s="164"/>
      <c r="H36" s="282"/>
      <c r="I36" s="282"/>
      <c r="J36" s="282"/>
      <c r="K36" s="282"/>
      <c r="L36" s="282"/>
      <c r="M36" s="37"/>
      <c r="N36" s="243"/>
      <c r="O36" s="186"/>
      <c r="P36" s="254"/>
    </row>
    <row r="37" spans="1:19">
      <c r="A37" s="189" t="s">
        <v>393</v>
      </c>
      <c r="B37" s="146"/>
      <c r="C37" s="169" t="s">
        <v>220</v>
      </c>
      <c r="D37" s="23"/>
      <c r="E37" s="23"/>
      <c r="F37" s="23"/>
      <c r="G37" s="23"/>
      <c r="H37" s="23"/>
      <c r="I37" s="472"/>
      <c r="J37" s="472"/>
      <c r="K37" s="472"/>
      <c r="L37" s="472"/>
      <c r="M37" s="37"/>
      <c r="N37" s="243"/>
      <c r="O37" s="186"/>
      <c r="P37" s="254">
        <f>SUM(P38:P41)</f>
        <v>2040000</v>
      </c>
    </row>
    <row r="38" spans="1:19">
      <c r="A38" s="189"/>
      <c r="B38" s="146"/>
      <c r="C38" s="172" t="s">
        <v>144</v>
      </c>
      <c r="D38" s="23"/>
      <c r="E38" s="23"/>
      <c r="F38" s="164">
        <v>1</v>
      </c>
      <c r="G38" s="164" t="s">
        <v>37</v>
      </c>
      <c r="H38" s="282" t="s">
        <v>38</v>
      </c>
      <c r="I38" s="282">
        <v>3</v>
      </c>
      <c r="J38" s="282" t="s">
        <v>53</v>
      </c>
      <c r="K38" s="282"/>
      <c r="L38" s="282"/>
      <c r="M38" s="37">
        <f>F38*I38</f>
        <v>3</v>
      </c>
      <c r="N38" s="243" t="s">
        <v>56</v>
      </c>
      <c r="O38" s="186">
        <v>150000</v>
      </c>
      <c r="P38" s="254">
        <f>M38*O38</f>
        <v>450000</v>
      </c>
    </row>
    <row r="39" spans="1:19">
      <c r="A39" s="189"/>
      <c r="B39" s="146"/>
      <c r="C39" s="172" t="s">
        <v>221</v>
      </c>
      <c r="D39" s="23"/>
      <c r="E39" s="23"/>
      <c r="F39" s="164">
        <v>1</v>
      </c>
      <c r="G39" s="164" t="s">
        <v>37</v>
      </c>
      <c r="H39" s="282" t="s">
        <v>38</v>
      </c>
      <c r="I39" s="282">
        <v>3</v>
      </c>
      <c r="J39" s="282" t="s">
        <v>53</v>
      </c>
      <c r="K39" s="282"/>
      <c r="L39" s="282"/>
      <c r="M39" s="37">
        <f t="shared" ref="M39:M41" si="2">F39*I39</f>
        <v>3</v>
      </c>
      <c r="N39" s="243" t="s">
        <v>56</v>
      </c>
      <c r="O39" s="186">
        <v>130000</v>
      </c>
      <c r="P39" s="254">
        <f t="shared" ref="P39:P41" si="3">M39*O39</f>
        <v>390000</v>
      </c>
    </row>
    <row r="40" spans="1:19">
      <c r="A40" s="189"/>
      <c r="B40" s="146"/>
      <c r="C40" s="172" t="s">
        <v>145</v>
      </c>
      <c r="D40" s="23"/>
      <c r="E40" s="23"/>
      <c r="F40" s="164">
        <v>1</v>
      </c>
      <c r="G40" s="164" t="s">
        <v>37</v>
      </c>
      <c r="H40" s="282" t="s">
        <v>38</v>
      </c>
      <c r="I40" s="282">
        <v>3</v>
      </c>
      <c r="J40" s="282" t="s">
        <v>53</v>
      </c>
      <c r="K40" s="282"/>
      <c r="L40" s="282"/>
      <c r="M40" s="37">
        <f t="shared" si="2"/>
        <v>3</v>
      </c>
      <c r="N40" s="243" t="s">
        <v>56</v>
      </c>
      <c r="O40" s="186">
        <v>100000</v>
      </c>
      <c r="P40" s="254">
        <f t="shared" si="3"/>
        <v>300000</v>
      </c>
    </row>
    <row r="41" spans="1:19">
      <c r="A41" s="189"/>
      <c r="B41" s="146"/>
      <c r="C41" s="172" t="s">
        <v>146</v>
      </c>
      <c r="D41" s="23"/>
      <c r="E41" s="23"/>
      <c r="F41" s="164">
        <v>4</v>
      </c>
      <c r="G41" s="164" t="s">
        <v>37</v>
      </c>
      <c r="H41" s="282" t="s">
        <v>38</v>
      </c>
      <c r="I41" s="282">
        <v>3</v>
      </c>
      <c r="J41" s="282" t="s">
        <v>53</v>
      </c>
      <c r="K41" s="282"/>
      <c r="L41" s="282"/>
      <c r="M41" s="37">
        <f t="shared" si="2"/>
        <v>12</v>
      </c>
      <c r="N41" s="243" t="s">
        <v>56</v>
      </c>
      <c r="O41" s="186">
        <v>75000</v>
      </c>
      <c r="P41" s="254">
        <f t="shared" si="3"/>
        <v>900000</v>
      </c>
    </row>
    <row r="42" spans="1:19" ht="12.95" customHeight="1">
      <c r="A42" s="271"/>
      <c r="B42" s="146"/>
      <c r="C42" s="276"/>
      <c r="D42" s="23"/>
      <c r="E42" s="23"/>
      <c r="F42" s="307"/>
      <c r="G42" s="307"/>
      <c r="H42" s="307"/>
      <c r="I42" s="282"/>
      <c r="J42" s="282"/>
      <c r="K42" s="282"/>
      <c r="L42" s="282"/>
      <c r="M42" s="37"/>
      <c r="N42" s="243"/>
      <c r="O42" s="186"/>
      <c r="P42" s="254"/>
    </row>
    <row r="43" spans="1:19">
      <c r="A43" s="271" t="s">
        <v>382</v>
      </c>
      <c r="B43" s="146"/>
      <c r="C43" s="276" t="s">
        <v>35</v>
      </c>
      <c r="D43" s="23"/>
      <c r="E43" s="23"/>
      <c r="F43" s="282"/>
      <c r="G43" s="282"/>
      <c r="H43" s="282"/>
      <c r="I43" s="282"/>
      <c r="J43" s="282" t="s">
        <v>12</v>
      </c>
      <c r="K43" s="282"/>
      <c r="L43" s="282"/>
      <c r="M43" s="37"/>
      <c r="N43" s="243"/>
      <c r="O43" s="186"/>
      <c r="P43" s="253">
        <f>P44+P68+P80+P84</f>
        <v>36460000</v>
      </c>
      <c r="S43">
        <v>25000000</v>
      </c>
    </row>
    <row r="44" spans="1:19">
      <c r="A44" s="271" t="s">
        <v>383</v>
      </c>
      <c r="B44" s="146"/>
      <c r="C44" s="276" t="s">
        <v>88</v>
      </c>
      <c r="D44" s="23"/>
      <c r="E44" s="23"/>
      <c r="F44" s="282"/>
      <c r="G44" s="282"/>
      <c r="H44" s="282"/>
      <c r="I44" s="282"/>
      <c r="J44" s="282"/>
      <c r="K44" s="282"/>
      <c r="L44" s="282"/>
      <c r="M44" s="37"/>
      <c r="N44" s="178"/>
      <c r="O44" s="289"/>
      <c r="P44" s="253">
        <f>P45+P62</f>
        <v>2754000</v>
      </c>
      <c r="S44" s="336">
        <f>S43-P28</f>
        <v>-15000000</v>
      </c>
    </row>
    <row r="45" spans="1:19">
      <c r="A45" s="189" t="s">
        <v>384</v>
      </c>
      <c r="B45" s="146"/>
      <c r="C45" s="169" t="s">
        <v>89</v>
      </c>
      <c r="D45" s="23"/>
      <c r="E45" s="23"/>
      <c r="F45" s="282"/>
      <c r="G45" s="282"/>
      <c r="H45" s="282"/>
      <c r="I45" s="282"/>
      <c r="J45" s="282"/>
      <c r="K45" s="282"/>
      <c r="L45" s="282"/>
      <c r="M45" s="37"/>
      <c r="N45" s="243"/>
      <c r="O45" s="186"/>
      <c r="P45" s="254">
        <f>SUM(P46:P61)</f>
        <v>2596500</v>
      </c>
    </row>
    <row r="46" spans="1:19">
      <c r="A46" s="189"/>
      <c r="B46" s="146"/>
      <c r="C46" s="172" t="s">
        <v>222</v>
      </c>
      <c r="D46" s="23"/>
      <c r="E46" s="23"/>
      <c r="F46" s="282"/>
      <c r="G46" s="282"/>
      <c r="H46" s="282"/>
      <c r="I46" s="282"/>
      <c r="J46" s="282"/>
      <c r="K46" s="282"/>
      <c r="L46" s="282"/>
      <c r="M46" s="464">
        <v>3</v>
      </c>
      <c r="N46" s="459" t="s">
        <v>44</v>
      </c>
      <c r="O46" s="179">
        <v>56250</v>
      </c>
      <c r="P46" s="254">
        <f t="shared" ref="P46:P61" si="4">M46*O46</f>
        <v>168750</v>
      </c>
    </row>
    <row r="47" spans="1:19">
      <c r="A47" s="189"/>
      <c r="B47" s="146"/>
      <c r="C47" s="172" t="s">
        <v>223</v>
      </c>
      <c r="D47" s="23"/>
      <c r="E47" s="23"/>
      <c r="F47" s="282"/>
      <c r="G47" s="282"/>
      <c r="H47" s="282"/>
      <c r="I47" s="282"/>
      <c r="J47" s="282"/>
      <c r="K47" s="282"/>
      <c r="L47" s="282"/>
      <c r="M47" s="464">
        <v>100</v>
      </c>
      <c r="N47" s="459" t="s">
        <v>51</v>
      </c>
      <c r="O47" s="179">
        <v>500</v>
      </c>
      <c r="P47" s="254">
        <f t="shared" si="4"/>
        <v>50000</v>
      </c>
    </row>
    <row r="48" spans="1:19">
      <c r="A48" s="189" t="s">
        <v>12</v>
      </c>
      <c r="B48" s="146"/>
      <c r="C48" s="172" t="s">
        <v>224</v>
      </c>
      <c r="D48" s="23"/>
      <c r="E48" s="23"/>
      <c r="F48" s="282"/>
      <c r="G48" s="282"/>
      <c r="H48" s="282"/>
      <c r="I48" s="282"/>
      <c r="J48" s="282"/>
      <c r="K48" s="282"/>
      <c r="L48" s="282"/>
      <c r="M48" s="464">
        <v>50</v>
      </c>
      <c r="N48" s="459" t="s">
        <v>51</v>
      </c>
      <c r="O48" s="179">
        <v>750</v>
      </c>
      <c r="P48" s="254">
        <f t="shared" si="4"/>
        <v>37500</v>
      </c>
    </row>
    <row r="49" spans="1:16">
      <c r="A49" s="189"/>
      <c r="B49" s="146"/>
      <c r="C49" s="171" t="s">
        <v>91</v>
      </c>
      <c r="D49" s="23"/>
      <c r="E49" s="23"/>
      <c r="F49" s="282"/>
      <c r="G49" s="282"/>
      <c r="H49" s="282"/>
      <c r="I49" s="282"/>
      <c r="J49" s="282"/>
      <c r="K49" s="282"/>
      <c r="L49" s="282"/>
      <c r="M49" s="465">
        <v>100</v>
      </c>
      <c r="N49" s="460" t="s">
        <v>51</v>
      </c>
      <c r="O49" s="299">
        <v>11250</v>
      </c>
      <c r="P49" s="186">
        <f t="shared" si="4"/>
        <v>1125000</v>
      </c>
    </row>
    <row r="50" spans="1:16">
      <c r="A50" s="189"/>
      <c r="B50" s="146"/>
      <c r="C50" s="168" t="s">
        <v>95</v>
      </c>
      <c r="D50" s="23"/>
      <c r="E50" s="23"/>
      <c r="F50" s="282"/>
      <c r="G50" s="282"/>
      <c r="H50" s="282"/>
      <c r="I50" s="282"/>
      <c r="J50" s="282"/>
      <c r="K50" s="282"/>
      <c r="L50" s="282"/>
      <c r="M50" s="465">
        <v>6</v>
      </c>
      <c r="N50" s="460" t="s">
        <v>96</v>
      </c>
      <c r="O50" s="299">
        <v>21250</v>
      </c>
      <c r="P50" s="254">
        <f t="shared" si="4"/>
        <v>127500</v>
      </c>
    </row>
    <row r="51" spans="1:16">
      <c r="A51" s="189"/>
      <c r="B51" s="146"/>
      <c r="C51" s="171" t="s">
        <v>99</v>
      </c>
      <c r="D51" s="23"/>
      <c r="E51" s="23"/>
      <c r="F51" s="282"/>
      <c r="G51" s="282"/>
      <c r="H51" s="282"/>
      <c r="I51" s="282"/>
      <c r="J51" s="282"/>
      <c r="K51" s="282"/>
      <c r="L51" s="282"/>
      <c r="M51" s="465">
        <v>4</v>
      </c>
      <c r="N51" s="460" t="s">
        <v>47</v>
      </c>
      <c r="O51" s="299">
        <v>10000</v>
      </c>
      <c r="P51" s="254">
        <f t="shared" si="4"/>
        <v>40000</v>
      </c>
    </row>
    <row r="52" spans="1:16">
      <c r="A52" s="189"/>
      <c r="B52" s="146"/>
      <c r="C52" s="172" t="s">
        <v>225</v>
      </c>
      <c r="D52" s="23"/>
      <c r="E52" s="23"/>
      <c r="F52" s="282"/>
      <c r="G52" s="282"/>
      <c r="H52" s="282"/>
      <c r="I52" s="282"/>
      <c r="J52" s="282"/>
      <c r="K52" s="282"/>
      <c r="L52" s="282"/>
      <c r="M52" s="464">
        <v>10</v>
      </c>
      <c r="N52" s="459" t="s">
        <v>96</v>
      </c>
      <c r="O52" s="179">
        <v>7500</v>
      </c>
      <c r="P52" s="254">
        <f t="shared" si="4"/>
        <v>75000</v>
      </c>
    </row>
    <row r="53" spans="1:16">
      <c r="A53" s="189"/>
      <c r="B53" s="146"/>
      <c r="C53" s="172" t="s">
        <v>226</v>
      </c>
      <c r="D53" s="23"/>
      <c r="E53" s="23"/>
      <c r="F53" s="282"/>
      <c r="G53" s="282"/>
      <c r="H53" s="282"/>
      <c r="I53" s="282"/>
      <c r="J53" s="282"/>
      <c r="K53" s="282"/>
      <c r="L53" s="282"/>
      <c r="M53" s="466">
        <v>6</v>
      </c>
      <c r="N53" s="463" t="s">
        <v>94</v>
      </c>
      <c r="O53" s="179">
        <v>8250</v>
      </c>
      <c r="P53" s="254">
        <f t="shared" si="4"/>
        <v>49500</v>
      </c>
    </row>
    <row r="54" spans="1:16">
      <c r="A54" s="272"/>
      <c r="B54" s="146"/>
      <c r="C54" s="172" t="s">
        <v>93</v>
      </c>
      <c r="D54" s="23"/>
      <c r="E54" s="23"/>
      <c r="F54" s="282"/>
      <c r="G54" s="282"/>
      <c r="H54" s="282"/>
      <c r="I54" s="282"/>
      <c r="J54" s="282"/>
      <c r="K54" s="282"/>
      <c r="L54" s="282"/>
      <c r="M54" s="464">
        <v>4</v>
      </c>
      <c r="N54" s="459" t="s">
        <v>96</v>
      </c>
      <c r="O54" s="179">
        <v>28125</v>
      </c>
      <c r="P54" s="254">
        <f t="shared" si="4"/>
        <v>112500</v>
      </c>
    </row>
    <row r="55" spans="1:16">
      <c r="A55" s="272"/>
      <c r="B55" s="146"/>
      <c r="C55" s="172" t="s">
        <v>371</v>
      </c>
      <c r="D55" s="23"/>
      <c r="E55" s="23"/>
      <c r="F55" s="282"/>
      <c r="G55" s="282"/>
      <c r="H55" s="282"/>
      <c r="I55" s="282"/>
      <c r="J55" s="282"/>
      <c r="K55" s="282"/>
      <c r="L55" s="282"/>
      <c r="M55" s="464">
        <v>100</v>
      </c>
      <c r="N55" s="459" t="s">
        <v>96</v>
      </c>
      <c r="O55" s="179">
        <v>2500</v>
      </c>
      <c r="P55" s="254">
        <f t="shared" si="4"/>
        <v>250000</v>
      </c>
    </row>
    <row r="56" spans="1:16">
      <c r="A56" s="272"/>
      <c r="B56" s="146"/>
      <c r="C56" s="172" t="s">
        <v>228</v>
      </c>
      <c r="D56" s="23"/>
      <c r="E56" s="23"/>
      <c r="F56" s="282"/>
      <c r="G56" s="282"/>
      <c r="H56" s="282"/>
      <c r="I56" s="282"/>
      <c r="J56" s="282"/>
      <c r="K56" s="282"/>
      <c r="L56" s="282"/>
      <c r="M56" s="464">
        <v>100</v>
      </c>
      <c r="N56" s="459" t="s">
        <v>96</v>
      </c>
      <c r="O56" s="179">
        <v>3500</v>
      </c>
      <c r="P56" s="254">
        <f t="shared" si="4"/>
        <v>350000</v>
      </c>
    </row>
    <row r="57" spans="1:16">
      <c r="A57" s="272"/>
      <c r="B57" s="146"/>
      <c r="C57" s="171" t="s">
        <v>268</v>
      </c>
      <c r="D57" s="23"/>
      <c r="E57" s="23"/>
      <c r="F57" s="282"/>
      <c r="G57" s="282"/>
      <c r="H57" s="282"/>
      <c r="I57" s="282"/>
      <c r="J57" s="282"/>
      <c r="K57" s="282"/>
      <c r="L57" s="282"/>
      <c r="M57" s="467">
        <v>6</v>
      </c>
      <c r="N57" s="460" t="s">
        <v>96</v>
      </c>
      <c r="O57" s="297">
        <v>5000</v>
      </c>
      <c r="P57" s="254">
        <f t="shared" si="4"/>
        <v>30000</v>
      </c>
    </row>
    <row r="58" spans="1:16">
      <c r="A58" s="272"/>
      <c r="B58" s="146"/>
      <c r="C58" s="368" t="s">
        <v>374</v>
      </c>
      <c r="D58" s="361"/>
      <c r="E58" s="361"/>
      <c r="F58" s="282"/>
      <c r="G58" s="282"/>
      <c r="H58" s="282"/>
      <c r="I58" s="282"/>
      <c r="J58" s="282"/>
      <c r="K58" s="282"/>
      <c r="L58" s="282"/>
      <c r="M58" s="468">
        <v>4</v>
      </c>
      <c r="N58" s="461" t="s">
        <v>96</v>
      </c>
      <c r="O58" s="53">
        <v>3000</v>
      </c>
      <c r="P58" s="52">
        <f t="shared" si="4"/>
        <v>12000</v>
      </c>
    </row>
    <row r="59" spans="1:16">
      <c r="A59" s="272"/>
      <c r="B59" s="146"/>
      <c r="C59" s="368" t="s">
        <v>108</v>
      </c>
      <c r="D59" s="361"/>
      <c r="E59" s="361"/>
      <c r="F59" s="282"/>
      <c r="G59" s="282"/>
      <c r="H59" s="282"/>
      <c r="I59" s="282"/>
      <c r="J59" s="282"/>
      <c r="K59" s="282"/>
      <c r="L59" s="282"/>
      <c r="M59" s="468">
        <v>1</v>
      </c>
      <c r="N59" s="461" t="s">
        <v>49</v>
      </c>
      <c r="O59" s="53">
        <v>43750</v>
      </c>
      <c r="P59" s="52">
        <f t="shared" si="4"/>
        <v>43750</v>
      </c>
    </row>
    <row r="60" spans="1:16">
      <c r="A60" s="272"/>
      <c r="B60" s="146"/>
      <c r="C60" s="368" t="s">
        <v>375</v>
      </c>
      <c r="D60" s="361"/>
      <c r="E60" s="361"/>
      <c r="F60" s="282"/>
      <c r="G60" s="282"/>
      <c r="H60" s="282"/>
      <c r="I60" s="282"/>
      <c r="J60" s="282"/>
      <c r="K60" s="282"/>
      <c r="L60" s="282"/>
      <c r="M60" s="468">
        <v>1</v>
      </c>
      <c r="N60" s="461" t="s">
        <v>96</v>
      </c>
      <c r="O60" s="53">
        <v>125000</v>
      </c>
      <c r="P60" s="52">
        <f t="shared" si="4"/>
        <v>125000</v>
      </c>
    </row>
    <row r="61" spans="1:16" ht="12.95" customHeight="1">
      <c r="A61" s="272"/>
      <c r="B61" s="146"/>
      <c r="C61" s="172"/>
      <c r="D61" s="23"/>
      <c r="E61" s="23"/>
      <c r="F61" s="282"/>
      <c r="G61" s="282"/>
      <c r="H61" s="282"/>
      <c r="I61" s="282"/>
      <c r="J61" s="282"/>
      <c r="K61" s="282"/>
      <c r="L61" s="282"/>
      <c r="M61" s="37"/>
      <c r="N61" s="243"/>
      <c r="O61" s="179"/>
      <c r="P61" s="254">
        <f t="shared" si="4"/>
        <v>0</v>
      </c>
    </row>
    <row r="62" spans="1:16">
      <c r="A62" s="271" t="s">
        <v>385</v>
      </c>
      <c r="B62" s="146"/>
      <c r="C62" s="276" t="s">
        <v>111</v>
      </c>
      <c r="D62" s="23"/>
      <c r="E62" s="23"/>
      <c r="F62" s="308"/>
      <c r="G62" s="308"/>
      <c r="H62" s="308"/>
      <c r="I62" s="308"/>
      <c r="J62" s="308"/>
      <c r="K62" s="308"/>
      <c r="L62" s="308"/>
      <c r="M62" s="37"/>
      <c r="N62" s="287"/>
      <c r="O62" s="290"/>
      <c r="P62" s="253">
        <f>SUM(P63:P63)</f>
        <v>157500</v>
      </c>
    </row>
    <row r="63" spans="1:16">
      <c r="A63" s="272"/>
      <c r="B63" s="146"/>
      <c r="C63" s="172" t="s">
        <v>150</v>
      </c>
      <c r="D63" s="23"/>
      <c r="E63" s="23"/>
      <c r="F63" s="164">
        <v>1.5</v>
      </c>
      <c r="G63" s="282" t="s">
        <v>38</v>
      </c>
      <c r="H63" s="282">
        <v>4</v>
      </c>
      <c r="I63" s="164" t="s">
        <v>113</v>
      </c>
      <c r="J63" s="282" t="s">
        <v>38</v>
      </c>
      <c r="K63" s="167">
        <v>1</v>
      </c>
      <c r="L63" s="270" t="s">
        <v>96</v>
      </c>
      <c r="M63" s="37">
        <f>F63*H63*K63</f>
        <v>6</v>
      </c>
      <c r="N63" s="243" t="s">
        <v>113</v>
      </c>
      <c r="O63" s="186">
        <v>26250</v>
      </c>
      <c r="P63" s="254">
        <f>M63*O63</f>
        <v>157500</v>
      </c>
    </row>
    <row r="64" spans="1:16">
      <c r="A64" s="272"/>
      <c r="B64" s="146"/>
      <c r="C64" s="172"/>
      <c r="D64" s="23"/>
      <c r="E64" s="23"/>
      <c r="F64" s="164"/>
      <c r="G64" s="282"/>
      <c r="H64" s="282"/>
      <c r="I64" s="164"/>
      <c r="J64" s="282"/>
      <c r="K64" s="167"/>
      <c r="L64" s="167"/>
      <c r="M64" s="37"/>
      <c r="N64" s="243"/>
      <c r="O64" s="186"/>
      <c r="P64" s="254"/>
    </row>
    <row r="65" spans="1:19">
      <c r="A65" s="272"/>
      <c r="B65" s="146"/>
      <c r="C65" s="172"/>
      <c r="D65" s="23"/>
      <c r="E65" s="23"/>
      <c r="F65" s="164"/>
      <c r="G65" s="282"/>
      <c r="H65" s="282"/>
      <c r="I65" s="164"/>
      <c r="J65" s="282"/>
      <c r="K65" s="167"/>
      <c r="L65" s="167"/>
      <c r="M65" s="37"/>
      <c r="N65" s="243"/>
      <c r="O65" s="186"/>
      <c r="P65" s="254"/>
    </row>
    <row r="66" spans="1:19" ht="12.95" customHeight="1">
      <c r="A66" s="434"/>
      <c r="B66" s="435"/>
      <c r="C66" s="479"/>
      <c r="D66" s="187"/>
      <c r="E66" s="187"/>
      <c r="F66" s="438"/>
      <c r="G66" s="439"/>
      <c r="H66" s="439"/>
      <c r="I66" s="439"/>
      <c r="J66" s="439"/>
      <c r="K66" s="439"/>
      <c r="L66" s="439"/>
      <c r="M66" s="128"/>
      <c r="N66" s="441"/>
      <c r="O66" s="436"/>
      <c r="P66" s="443"/>
    </row>
    <row r="67" spans="1:19" ht="12.95" customHeight="1">
      <c r="A67" s="272"/>
      <c r="B67" s="146"/>
      <c r="C67" s="172"/>
      <c r="D67" s="23"/>
      <c r="E67" s="23"/>
      <c r="F67" s="164"/>
      <c r="G67" s="282"/>
      <c r="H67" s="282"/>
      <c r="I67" s="282"/>
      <c r="J67" s="282"/>
      <c r="K67" s="282"/>
      <c r="L67" s="282"/>
      <c r="M67" s="37"/>
      <c r="N67" s="243"/>
      <c r="O67" s="186"/>
      <c r="P67" s="254"/>
    </row>
    <row r="68" spans="1:19">
      <c r="A68" s="271" t="s">
        <v>387</v>
      </c>
      <c r="B68" s="146"/>
      <c r="C68" s="276" t="s">
        <v>114</v>
      </c>
      <c r="D68" s="23"/>
      <c r="E68" s="23"/>
      <c r="F68" s="282"/>
      <c r="G68" s="282"/>
      <c r="H68" s="282"/>
      <c r="I68" s="282"/>
      <c r="J68" s="282"/>
      <c r="K68" s="282"/>
      <c r="L68" s="282"/>
      <c r="M68" s="37"/>
      <c r="N68" s="243"/>
      <c r="O68" s="186"/>
      <c r="P68" s="253">
        <f>P69+P75+P78</f>
        <v>22900000</v>
      </c>
    </row>
    <row r="69" spans="1:19">
      <c r="A69" s="273" t="s">
        <v>386</v>
      </c>
      <c r="B69" s="146"/>
      <c r="C69" s="171" t="s">
        <v>115</v>
      </c>
      <c r="D69" s="23"/>
      <c r="E69" s="23"/>
      <c r="F69" s="283"/>
      <c r="G69" s="283"/>
      <c r="H69" s="283"/>
      <c r="I69" s="283"/>
      <c r="J69" s="283"/>
      <c r="K69" s="282"/>
      <c r="L69" s="284"/>
      <c r="M69" s="37"/>
      <c r="N69" s="243"/>
      <c r="O69" s="186"/>
      <c r="P69" s="254">
        <f>SUM(P71:P72)</f>
        <v>2700000</v>
      </c>
    </row>
    <row r="70" spans="1:19">
      <c r="A70" s="274"/>
      <c r="B70" s="146"/>
      <c r="C70" s="170" t="s">
        <v>116</v>
      </c>
      <c r="D70" s="23"/>
      <c r="E70" s="23"/>
      <c r="F70" s="283"/>
      <c r="G70" s="283"/>
      <c r="H70" s="283"/>
      <c r="I70" s="283"/>
      <c r="J70" s="283"/>
      <c r="K70" s="282"/>
      <c r="L70" s="284"/>
      <c r="M70" s="37"/>
      <c r="N70" s="243"/>
      <c r="O70" s="186"/>
      <c r="P70" s="253"/>
    </row>
    <row r="71" spans="1:19">
      <c r="A71" s="274"/>
      <c r="B71" s="146"/>
      <c r="C71" s="277" t="s">
        <v>151</v>
      </c>
      <c r="D71" s="23"/>
      <c r="E71" s="23"/>
      <c r="F71" s="181">
        <v>4</v>
      </c>
      <c r="G71" s="181" t="s">
        <v>37</v>
      </c>
      <c r="H71" s="181" t="s">
        <v>38</v>
      </c>
      <c r="I71" s="181">
        <v>2</v>
      </c>
      <c r="J71" s="283" t="s">
        <v>39</v>
      </c>
      <c r="K71" s="283"/>
      <c r="L71" s="284"/>
      <c r="M71" s="37">
        <f>F71*I71</f>
        <v>8</v>
      </c>
      <c r="N71" s="243" t="s">
        <v>119</v>
      </c>
      <c r="O71" s="186">
        <v>300000</v>
      </c>
      <c r="P71" s="254">
        <f>M71*O71</f>
        <v>2400000</v>
      </c>
    </row>
    <row r="72" spans="1:19">
      <c r="A72" s="274" t="s">
        <v>12</v>
      </c>
      <c r="B72" s="146"/>
      <c r="C72" s="277" t="s">
        <v>229</v>
      </c>
      <c r="D72" s="23"/>
      <c r="E72" s="23"/>
      <c r="F72" s="181">
        <v>1</v>
      </c>
      <c r="G72" s="181" t="s">
        <v>37</v>
      </c>
      <c r="H72" s="181" t="s">
        <v>38</v>
      </c>
      <c r="I72" s="181">
        <v>2</v>
      </c>
      <c r="J72" s="283" t="s">
        <v>39</v>
      </c>
      <c r="K72" s="283"/>
      <c r="L72" s="282"/>
      <c r="M72" s="37">
        <f>F72*I72</f>
        <v>2</v>
      </c>
      <c r="N72" s="243" t="s">
        <v>119</v>
      </c>
      <c r="O72" s="186">
        <v>150000</v>
      </c>
      <c r="P72" s="254">
        <f>M72*O72</f>
        <v>300000</v>
      </c>
    </row>
    <row r="73" spans="1:19">
      <c r="A73" s="274"/>
      <c r="B73" s="146"/>
      <c r="C73" s="277"/>
      <c r="D73" s="23"/>
      <c r="E73" s="23"/>
      <c r="F73" s="181"/>
      <c r="G73" s="181"/>
      <c r="H73" s="181"/>
      <c r="I73" s="181"/>
      <c r="J73" s="283"/>
      <c r="K73" s="282"/>
      <c r="L73" s="282"/>
      <c r="M73" s="37"/>
      <c r="N73" s="243"/>
      <c r="O73" s="186"/>
      <c r="P73" s="254"/>
    </row>
    <row r="74" spans="1:19">
      <c r="A74" s="273" t="s">
        <v>389</v>
      </c>
      <c r="B74" s="146"/>
      <c r="C74" s="171" t="s">
        <v>122</v>
      </c>
      <c r="D74" s="23"/>
      <c r="E74" s="23"/>
      <c r="F74" s="181"/>
      <c r="G74" s="181"/>
      <c r="H74" s="181"/>
      <c r="I74" s="181"/>
      <c r="J74" s="283"/>
      <c r="K74" s="282"/>
      <c r="L74" s="282"/>
      <c r="M74" s="37"/>
      <c r="N74" s="243"/>
      <c r="O74" s="186"/>
      <c r="P74" s="254"/>
    </row>
    <row r="75" spans="1:19">
      <c r="A75" s="273"/>
      <c r="B75" s="146"/>
      <c r="C75" s="321" t="s">
        <v>230</v>
      </c>
      <c r="D75" s="23"/>
      <c r="E75" s="23"/>
      <c r="F75" s="181">
        <v>100</v>
      </c>
      <c r="G75" s="181" t="s">
        <v>37</v>
      </c>
      <c r="H75" s="181" t="s">
        <v>38</v>
      </c>
      <c r="I75" s="181">
        <v>2</v>
      </c>
      <c r="J75" s="283" t="s">
        <v>118</v>
      </c>
      <c r="K75" s="283"/>
      <c r="L75" s="282"/>
      <c r="M75" s="37">
        <f>F75*I75</f>
        <v>200</v>
      </c>
      <c r="N75" s="243" t="s">
        <v>119</v>
      </c>
      <c r="O75" s="186">
        <v>100000</v>
      </c>
      <c r="P75" s="254">
        <f>M75*O75</f>
        <v>20000000</v>
      </c>
    </row>
    <row r="76" spans="1:19">
      <c r="A76" s="273"/>
      <c r="B76" s="146"/>
      <c r="C76" s="277"/>
      <c r="D76" s="23"/>
      <c r="E76" s="23"/>
      <c r="F76" s="181"/>
      <c r="G76" s="181"/>
      <c r="H76" s="181"/>
      <c r="I76" s="181"/>
      <c r="J76" s="283"/>
      <c r="K76" s="282"/>
      <c r="L76" s="282"/>
      <c r="M76" s="37"/>
      <c r="N76" s="243"/>
      <c r="O76" s="186"/>
      <c r="P76" s="254"/>
    </row>
    <row r="77" spans="1:19">
      <c r="A77" s="273" t="s">
        <v>389</v>
      </c>
      <c r="B77" s="146"/>
      <c r="C77" s="169" t="s">
        <v>125</v>
      </c>
      <c r="D77" s="23"/>
      <c r="E77" s="23"/>
      <c r="F77" s="181"/>
      <c r="G77" s="181"/>
      <c r="H77" s="181"/>
      <c r="I77" s="181"/>
      <c r="J77" s="283"/>
      <c r="K77" s="282"/>
      <c r="L77" s="282"/>
      <c r="M77" s="37"/>
      <c r="N77" s="243"/>
      <c r="O77" s="186"/>
      <c r="P77" s="254"/>
    </row>
    <row r="78" spans="1:19">
      <c r="A78" s="273"/>
      <c r="B78" s="146"/>
      <c r="C78" s="278" t="s">
        <v>126</v>
      </c>
      <c r="D78" s="23"/>
      <c r="E78" s="23"/>
      <c r="F78" s="181">
        <v>2</v>
      </c>
      <c r="G78" s="181" t="s">
        <v>37</v>
      </c>
      <c r="H78" s="181" t="s">
        <v>38</v>
      </c>
      <c r="I78" s="181">
        <v>2</v>
      </c>
      <c r="J78" s="283" t="s">
        <v>118</v>
      </c>
      <c r="K78" s="283"/>
      <c r="L78" s="282"/>
      <c r="M78" s="37">
        <f>F78*I78</f>
        <v>4</v>
      </c>
      <c r="N78" s="243" t="s">
        <v>119</v>
      </c>
      <c r="O78" s="186">
        <v>50000</v>
      </c>
      <c r="P78" s="254">
        <f>M78*O78</f>
        <v>200000</v>
      </c>
    </row>
    <row r="79" spans="1:19">
      <c r="A79" s="271"/>
      <c r="B79" s="146"/>
      <c r="C79" s="276"/>
      <c r="D79" s="23"/>
      <c r="E79" s="23"/>
      <c r="F79" s="282"/>
      <c r="G79" s="282"/>
      <c r="H79" s="282"/>
      <c r="I79" s="282"/>
      <c r="J79" s="282"/>
      <c r="K79" s="282"/>
      <c r="L79" s="282"/>
      <c r="M79" s="37"/>
      <c r="N79" s="243"/>
      <c r="O79" s="186"/>
      <c r="P79" s="253"/>
    </row>
    <row r="80" spans="1:19">
      <c r="A80" s="271" t="s">
        <v>390</v>
      </c>
      <c r="B80" s="146"/>
      <c r="C80" s="469" t="s">
        <v>127</v>
      </c>
      <c r="D80" s="23"/>
      <c r="E80" s="23"/>
      <c r="F80" s="164"/>
      <c r="G80" s="164"/>
      <c r="H80" s="282"/>
      <c r="I80" s="164"/>
      <c r="J80" s="164"/>
      <c r="K80" s="164"/>
      <c r="L80" s="282"/>
      <c r="M80" s="37"/>
      <c r="N80" s="178"/>
      <c r="O80" s="289"/>
      <c r="P80" s="253">
        <f>P81</f>
        <v>446000</v>
      </c>
      <c r="S80">
        <v>89500</v>
      </c>
    </row>
    <row r="81" spans="1:20">
      <c r="A81" s="189" t="s">
        <v>391</v>
      </c>
      <c r="B81" s="146"/>
      <c r="C81" s="470" t="s">
        <v>178</v>
      </c>
      <c r="D81" s="23"/>
      <c r="E81" s="23"/>
      <c r="F81" s="164"/>
      <c r="G81" s="164"/>
      <c r="H81" s="282"/>
      <c r="I81" s="164"/>
      <c r="J81" s="164"/>
      <c r="K81" s="164"/>
      <c r="L81" s="282"/>
      <c r="M81" s="37"/>
      <c r="N81" s="178"/>
      <c r="O81" s="289"/>
      <c r="P81" s="254">
        <f>P82</f>
        <v>446000</v>
      </c>
      <c r="S81">
        <v>250</v>
      </c>
    </row>
    <row r="82" spans="1:20">
      <c r="A82" s="272"/>
      <c r="B82" s="146"/>
      <c r="C82" s="169" t="s">
        <v>129</v>
      </c>
      <c r="D82" s="23"/>
      <c r="E82" s="23"/>
      <c r="F82" s="164"/>
      <c r="G82" s="164"/>
      <c r="H82" s="282"/>
      <c r="I82" s="164"/>
      <c r="J82" s="164"/>
      <c r="K82" s="164"/>
      <c r="L82" s="282"/>
      <c r="M82" s="228">
        <v>1784</v>
      </c>
      <c r="N82" s="243" t="s">
        <v>51</v>
      </c>
      <c r="O82" s="289">
        <v>250</v>
      </c>
      <c r="P82" s="254">
        <f>M82*O82</f>
        <v>446000</v>
      </c>
      <c r="S82">
        <f>S80/S81</f>
        <v>358</v>
      </c>
    </row>
    <row r="83" spans="1:20">
      <c r="A83" s="275"/>
      <c r="B83" s="146"/>
      <c r="C83" s="169"/>
      <c r="D83" s="23"/>
      <c r="E83" s="23"/>
      <c r="F83" s="282"/>
      <c r="G83" s="282"/>
      <c r="H83" s="282"/>
      <c r="I83" s="282"/>
      <c r="J83" s="282"/>
      <c r="K83" s="282"/>
      <c r="L83" s="282"/>
      <c r="M83" s="37"/>
      <c r="N83" s="178"/>
      <c r="O83" s="186"/>
      <c r="P83" s="254"/>
      <c r="S83">
        <f>22000/250</f>
        <v>88</v>
      </c>
    </row>
    <row r="84" spans="1:20">
      <c r="A84" s="271" t="s">
        <v>392</v>
      </c>
      <c r="B84" s="146"/>
      <c r="C84" s="276" t="s">
        <v>136</v>
      </c>
      <c r="D84" s="23"/>
      <c r="E84" s="23"/>
      <c r="F84" s="282"/>
      <c r="G84" s="282"/>
      <c r="H84" s="282"/>
      <c r="I84" s="282"/>
      <c r="J84" s="282"/>
      <c r="K84" s="282"/>
      <c r="L84" s="282"/>
      <c r="M84" s="37"/>
      <c r="N84" s="178"/>
      <c r="O84" s="186"/>
      <c r="P84" s="253">
        <f>P85</f>
        <v>10360000</v>
      </c>
      <c r="S84">
        <f>S82-S83</f>
        <v>270</v>
      </c>
    </row>
    <row r="85" spans="1:20">
      <c r="A85" s="189" t="s">
        <v>388</v>
      </c>
      <c r="B85" s="146"/>
      <c r="C85" s="169" t="s">
        <v>137</v>
      </c>
      <c r="D85" s="23"/>
      <c r="E85" s="23"/>
      <c r="F85" s="282"/>
      <c r="G85" s="282"/>
      <c r="H85" s="282"/>
      <c r="I85" s="282"/>
      <c r="J85" s="282"/>
      <c r="K85" s="282"/>
      <c r="L85" s="282"/>
      <c r="M85" s="37"/>
      <c r="N85" s="178"/>
      <c r="O85" s="186"/>
      <c r="P85" s="254">
        <f>P86+P90</f>
        <v>10360000</v>
      </c>
    </row>
    <row r="86" spans="1:20">
      <c r="A86" s="189"/>
      <c r="B86" s="146"/>
      <c r="C86" s="169" t="s">
        <v>152</v>
      </c>
      <c r="D86" s="23"/>
      <c r="E86" s="23"/>
      <c r="F86" s="282"/>
      <c r="G86" s="282"/>
      <c r="H86" s="282"/>
      <c r="I86" s="282"/>
      <c r="J86" s="282"/>
      <c r="K86" s="282"/>
      <c r="L86" s="282"/>
      <c r="M86" s="37"/>
      <c r="N86" s="178"/>
      <c r="O86" s="186"/>
      <c r="P86" s="254">
        <f>SUM(P87:P88)</f>
        <v>1110000</v>
      </c>
      <c r="S86">
        <v>1850</v>
      </c>
    </row>
    <row r="87" spans="1:20">
      <c r="A87" s="189"/>
      <c r="B87" s="146"/>
      <c r="C87" s="281" t="s">
        <v>52</v>
      </c>
      <c r="D87" s="23"/>
      <c r="E87" s="23"/>
      <c r="F87" s="180">
        <v>10</v>
      </c>
      <c r="G87" s="180" t="s">
        <v>37</v>
      </c>
      <c r="H87" s="180" t="s">
        <v>38</v>
      </c>
      <c r="I87" s="180">
        <v>3</v>
      </c>
      <c r="J87" s="180" t="s">
        <v>53</v>
      </c>
      <c r="K87" s="164"/>
      <c r="L87" s="282"/>
      <c r="M87" s="37">
        <f>F87*I87</f>
        <v>30</v>
      </c>
      <c r="N87" s="243" t="s">
        <v>45</v>
      </c>
      <c r="O87" s="186">
        <v>10000</v>
      </c>
      <c r="P87" s="254">
        <f>M87*O87</f>
        <v>300000</v>
      </c>
      <c r="S87">
        <v>66</v>
      </c>
    </row>
    <row r="88" spans="1:20">
      <c r="A88" s="189"/>
      <c r="B88" s="146"/>
      <c r="C88" s="281" t="s">
        <v>54</v>
      </c>
      <c r="D88" s="23"/>
      <c r="E88" s="23"/>
      <c r="F88" s="180">
        <v>10</v>
      </c>
      <c r="G88" s="180" t="s">
        <v>37</v>
      </c>
      <c r="H88" s="180" t="s">
        <v>38</v>
      </c>
      <c r="I88" s="180">
        <v>3</v>
      </c>
      <c r="J88" s="180" t="s">
        <v>53</v>
      </c>
      <c r="K88" s="164"/>
      <c r="L88" s="282"/>
      <c r="M88" s="37">
        <f>F88*I88</f>
        <v>30</v>
      </c>
      <c r="N88" s="243" t="s">
        <v>55</v>
      </c>
      <c r="O88" s="186">
        <v>27000</v>
      </c>
      <c r="P88" s="254">
        <f>M88*O88</f>
        <v>810000</v>
      </c>
      <c r="S88">
        <f>S86-S87</f>
        <v>1784</v>
      </c>
    </row>
    <row r="89" spans="1:20">
      <c r="A89" s="189"/>
      <c r="B89" s="146"/>
      <c r="C89" s="169"/>
      <c r="D89" s="23"/>
      <c r="E89" s="23"/>
      <c r="F89" s="282"/>
      <c r="G89" s="282"/>
      <c r="H89" s="282"/>
      <c r="I89" s="282"/>
      <c r="J89" s="282"/>
      <c r="K89" s="282"/>
      <c r="L89" s="282"/>
      <c r="M89" s="37"/>
      <c r="N89" s="178"/>
      <c r="O89" s="186"/>
      <c r="P89" s="254"/>
    </row>
    <row r="90" spans="1:20">
      <c r="A90" s="189"/>
      <c r="B90" s="146"/>
      <c r="C90" s="169" t="s">
        <v>376</v>
      </c>
      <c r="D90" s="23"/>
      <c r="E90" s="23"/>
      <c r="F90" s="282"/>
      <c r="G90" s="282"/>
      <c r="H90" s="282"/>
      <c r="I90" s="282"/>
      <c r="J90" s="282"/>
      <c r="K90" s="282"/>
      <c r="L90" s="282"/>
      <c r="M90" s="37"/>
      <c r="N90" s="178"/>
      <c r="O90" s="186"/>
      <c r="P90" s="254">
        <f>SUM(P91:P92)</f>
        <v>9250000</v>
      </c>
    </row>
    <row r="91" spans="1:20">
      <c r="A91" s="189"/>
      <c r="B91" s="146"/>
      <c r="C91" s="281" t="s">
        <v>52</v>
      </c>
      <c r="D91" s="23"/>
      <c r="E91" s="23"/>
      <c r="F91" s="180">
        <v>125</v>
      </c>
      <c r="G91" s="180" t="s">
        <v>37</v>
      </c>
      <c r="H91" s="180" t="s">
        <v>38</v>
      </c>
      <c r="I91" s="180">
        <v>2</v>
      </c>
      <c r="J91" s="180" t="s">
        <v>53</v>
      </c>
      <c r="K91" s="164"/>
      <c r="L91" s="282"/>
      <c r="M91" s="37">
        <f>F91*I91</f>
        <v>250</v>
      </c>
      <c r="N91" s="243" t="s">
        <v>45</v>
      </c>
      <c r="O91" s="186">
        <v>10000</v>
      </c>
      <c r="P91" s="254">
        <f>M91*O91</f>
        <v>2500000</v>
      </c>
    </row>
    <row r="92" spans="1:20">
      <c r="A92" s="189"/>
      <c r="B92" s="146"/>
      <c r="C92" s="281" t="s">
        <v>54</v>
      </c>
      <c r="D92" s="23"/>
      <c r="E92" s="23"/>
      <c r="F92" s="180">
        <v>125</v>
      </c>
      <c r="G92" s="180" t="s">
        <v>37</v>
      </c>
      <c r="H92" s="180" t="s">
        <v>38</v>
      </c>
      <c r="I92" s="180">
        <v>2</v>
      </c>
      <c r="J92" s="180" t="s">
        <v>53</v>
      </c>
      <c r="K92" s="164"/>
      <c r="L92" s="282"/>
      <c r="M92" s="37">
        <f>F92*I92</f>
        <v>250</v>
      </c>
      <c r="N92" s="243" t="s">
        <v>55</v>
      </c>
      <c r="O92" s="186">
        <v>27000</v>
      </c>
      <c r="P92" s="254">
        <f>M92*O92</f>
        <v>6750000</v>
      </c>
    </row>
    <row r="93" spans="1:20">
      <c r="A93" s="189"/>
      <c r="B93" s="146"/>
      <c r="C93" s="22"/>
      <c r="D93" s="23"/>
      <c r="E93" s="23"/>
      <c r="F93" s="23"/>
      <c r="G93" s="23"/>
      <c r="H93" s="23"/>
      <c r="I93" s="472"/>
      <c r="J93" s="472"/>
      <c r="K93" s="472"/>
      <c r="L93" s="472"/>
      <c r="M93" s="37"/>
      <c r="N93" s="38"/>
      <c r="O93" s="52"/>
      <c r="P93" s="252"/>
    </row>
    <row r="94" spans="1:20">
      <c r="A94" s="54"/>
      <c r="B94" s="147"/>
      <c r="C94" s="55"/>
      <c r="D94" s="56"/>
      <c r="E94" s="56"/>
      <c r="F94" s="56"/>
      <c r="G94" s="56"/>
      <c r="H94" s="56"/>
      <c r="I94" s="86"/>
      <c r="J94" s="86"/>
      <c r="K94" s="86"/>
      <c r="L94" s="86"/>
      <c r="M94" s="128"/>
      <c r="N94" s="88"/>
      <c r="O94" s="102"/>
      <c r="P94" s="432"/>
    </row>
    <row r="95" spans="1:20">
      <c r="A95" s="509" t="s">
        <v>59</v>
      </c>
      <c r="B95" s="510"/>
      <c r="C95" s="510"/>
      <c r="D95" s="510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10"/>
      <c r="P95" s="433">
        <f>P28</f>
        <v>40000000</v>
      </c>
    </row>
    <row r="96" spans="1:20">
      <c r="A96" s="18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18"/>
      <c r="N96" s="20"/>
      <c r="O96" s="152"/>
      <c r="P96" s="153"/>
      <c r="S96" s="336">
        <f>40000000-P95</f>
        <v>0</v>
      </c>
      <c r="T96" s="185"/>
    </row>
    <row r="97" spans="1:19">
      <c r="A97" s="24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531" t="s">
        <v>60</v>
      </c>
      <c r="N97" s="532"/>
      <c r="O97" s="532"/>
      <c r="P97" s="533"/>
      <c r="S97">
        <v>250</v>
      </c>
    </row>
    <row r="98" spans="1:19">
      <c r="A98" s="24"/>
      <c r="B98" s="23"/>
      <c r="C98" s="23"/>
      <c r="D98" s="23"/>
      <c r="E98" s="524"/>
      <c r="F98" s="524"/>
      <c r="G98" s="473"/>
      <c r="H98" s="57"/>
      <c r="I98" s="23"/>
      <c r="J98" s="23"/>
      <c r="K98" s="23"/>
      <c r="L98" s="23"/>
      <c r="M98" s="24"/>
      <c r="N98" s="23"/>
      <c r="O98" s="154"/>
      <c r="P98" s="123"/>
      <c r="S98" s="336">
        <f>S96/S97</f>
        <v>0</v>
      </c>
    </row>
    <row r="99" spans="1:19">
      <c r="A99" s="24"/>
      <c r="B99" s="23"/>
      <c r="C99" s="23"/>
      <c r="D99" s="23"/>
      <c r="E99" s="524"/>
      <c r="F99" s="524"/>
      <c r="G99" s="473"/>
      <c r="H99" s="57"/>
      <c r="I99" s="23"/>
      <c r="J99" s="23"/>
      <c r="K99" s="23"/>
      <c r="L99" s="23"/>
      <c r="M99" s="24"/>
      <c r="N99" s="23"/>
      <c r="O99" s="154"/>
      <c r="P99" s="123"/>
      <c r="S99">
        <v>1512</v>
      </c>
    </row>
    <row r="100" spans="1:19">
      <c r="A100" s="24"/>
      <c r="B100" s="23"/>
      <c r="C100" s="23"/>
      <c r="D100" s="23"/>
      <c r="E100" s="524"/>
      <c r="F100" s="524"/>
      <c r="G100" s="473"/>
      <c r="H100" s="57"/>
      <c r="I100" s="23"/>
      <c r="J100" s="23"/>
      <c r="K100" s="23"/>
      <c r="L100" s="23"/>
      <c r="M100" s="24"/>
      <c r="N100" s="23"/>
      <c r="O100" s="154"/>
      <c r="P100" s="123"/>
      <c r="S100">
        <f>S98+S99</f>
        <v>1512</v>
      </c>
    </row>
    <row r="101" spans="1:19">
      <c r="A101" s="24"/>
      <c r="B101" s="23"/>
      <c r="C101" s="23"/>
      <c r="D101" s="23"/>
      <c r="E101" s="524"/>
      <c r="F101" s="524"/>
      <c r="G101" s="473"/>
      <c r="H101" s="57"/>
      <c r="I101" s="23"/>
      <c r="J101" s="23"/>
      <c r="K101" s="23"/>
      <c r="L101" s="23"/>
      <c r="M101" s="24"/>
      <c r="N101" s="23"/>
      <c r="O101" s="154"/>
      <c r="P101" s="123"/>
    </row>
    <row r="102" spans="1:19">
      <c r="A102" s="24"/>
      <c r="B102" s="23"/>
      <c r="C102" s="23"/>
      <c r="D102" s="23"/>
      <c r="E102" s="524"/>
      <c r="F102" s="524"/>
      <c r="G102" s="473"/>
      <c r="H102" s="57"/>
      <c r="I102" s="23"/>
      <c r="J102" s="23"/>
      <c r="K102" s="23"/>
      <c r="L102" s="23"/>
      <c r="M102" s="528" t="s">
        <v>61</v>
      </c>
      <c r="N102" s="529"/>
      <c r="O102" s="529"/>
      <c r="P102" s="530"/>
    </row>
    <row r="103" spans="1:19">
      <c r="A103" s="24"/>
      <c r="B103" s="23"/>
      <c r="C103" s="23"/>
      <c r="D103" s="23"/>
      <c r="E103" s="57"/>
      <c r="F103" s="57"/>
      <c r="G103" s="57"/>
      <c r="H103" s="57"/>
      <c r="I103" s="23"/>
      <c r="J103" s="23"/>
      <c r="K103" s="23"/>
      <c r="L103" s="23"/>
      <c r="M103" s="531" t="s">
        <v>62</v>
      </c>
      <c r="N103" s="532"/>
      <c r="O103" s="532"/>
      <c r="P103" s="533"/>
    </row>
    <row r="104" spans="1:19">
      <c r="A104" s="2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54"/>
      <c r="N104" s="534" t="s">
        <v>63</v>
      </c>
      <c r="O104" s="534"/>
      <c r="P104" s="535"/>
    </row>
    <row r="105" spans="1:19">
      <c r="A105" s="155" t="s">
        <v>64</v>
      </c>
      <c r="B105" s="156"/>
      <c r="C105" s="156"/>
      <c r="D105" s="156"/>
      <c r="E105" s="156"/>
      <c r="F105" s="157" t="s">
        <v>5</v>
      </c>
      <c r="G105" s="156"/>
      <c r="H105" s="156"/>
      <c r="I105" s="156"/>
      <c r="J105" s="156"/>
      <c r="K105" s="156"/>
      <c r="L105" s="156"/>
      <c r="M105" s="95"/>
      <c r="N105" s="95"/>
      <c r="O105" s="95"/>
      <c r="P105" s="109"/>
    </row>
    <row r="106" spans="1:19">
      <c r="A106" s="155" t="s">
        <v>65</v>
      </c>
      <c r="B106" s="158"/>
      <c r="C106" s="158"/>
      <c r="D106" s="156"/>
      <c r="E106" s="156"/>
      <c r="F106" s="157" t="s">
        <v>5</v>
      </c>
      <c r="G106" s="156"/>
      <c r="H106" s="156"/>
      <c r="I106" s="156"/>
      <c r="J106" s="156"/>
      <c r="K106" s="156"/>
      <c r="L106" s="156"/>
      <c r="M106" s="95"/>
      <c r="N106" s="95"/>
      <c r="O106" s="95"/>
      <c r="P106" s="109"/>
    </row>
    <row r="107" spans="1:19">
      <c r="A107" s="61" t="s">
        <v>66</v>
      </c>
      <c r="B107" s="62"/>
      <c r="C107" s="62"/>
      <c r="D107" s="62"/>
      <c r="E107" s="62"/>
      <c r="F107" s="63" t="s">
        <v>5</v>
      </c>
      <c r="G107" s="64"/>
      <c r="H107" s="64"/>
      <c r="I107" s="64"/>
      <c r="J107" s="64"/>
      <c r="K107" s="64"/>
      <c r="L107" s="64"/>
      <c r="M107" s="64"/>
      <c r="N107" s="64"/>
      <c r="O107" s="64"/>
      <c r="P107" s="110"/>
    </row>
    <row r="108" spans="1:19">
      <c r="A108" s="65">
        <v>1</v>
      </c>
      <c r="B108" s="142"/>
      <c r="C108" s="66"/>
      <c r="D108" s="66"/>
      <c r="E108" s="66"/>
      <c r="F108" s="66"/>
      <c r="G108" s="67"/>
      <c r="H108" s="67"/>
      <c r="I108" s="67"/>
      <c r="J108" s="67"/>
      <c r="K108" s="67"/>
      <c r="L108" s="67"/>
      <c r="M108" s="67"/>
      <c r="N108" s="67"/>
      <c r="O108" s="67"/>
      <c r="P108" s="111"/>
    </row>
    <row r="109" spans="1:19">
      <c r="A109" s="68">
        <v>2</v>
      </c>
      <c r="B109" s="71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112"/>
    </row>
    <row r="110" spans="1:19">
      <c r="A110" s="70"/>
      <c r="B110" s="143"/>
      <c r="C110" s="69"/>
      <c r="D110" s="69"/>
      <c r="E110" s="71"/>
      <c r="F110" s="69"/>
      <c r="G110" s="69"/>
      <c r="H110" s="69"/>
      <c r="I110" s="69"/>
      <c r="J110" s="69"/>
      <c r="K110" s="69"/>
      <c r="L110" s="71"/>
      <c r="M110" s="69"/>
      <c r="N110" s="69"/>
      <c r="O110" s="69"/>
      <c r="P110" s="97"/>
    </row>
    <row r="111" spans="1:19">
      <c r="A111" s="73" t="s">
        <v>67</v>
      </c>
      <c r="B111" s="144"/>
      <c r="C111" s="74"/>
      <c r="D111" s="74"/>
      <c r="E111" s="75"/>
      <c r="F111" s="74"/>
      <c r="G111" s="74"/>
      <c r="H111" s="74"/>
      <c r="I111" s="75"/>
      <c r="J111" s="75"/>
      <c r="K111" s="75"/>
      <c r="L111" s="74"/>
      <c r="M111" s="69"/>
      <c r="N111" s="69"/>
      <c r="O111" s="69"/>
      <c r="P111" s="97"/>
    </row>
    <row r="112" spans="1:19">
      <c r="A112" s="471" t="s">
        <v>68</v>
      </c>
      <c r="B112" s="525" t="s">
        <v>69</v>
      </c>
      <c r="C112" s="527"/>
      <c r="D112" s="526"/>
      <c r="E112" s="525" t="s">
        <v>70</v>
      </c>
      <c r="F112" s="527"/>
      <c r="G112" s="527"/>
      <c r="H112" s="526"/>
      <c r="I112" s="525" t="s">
        <v>71</v>
      </c>
      <c r="J112" s="527"/>
      <c r="K112" s="527"/>
      <c r="L112" s="527"/>
      <c r="M112" s="526"/>
      <c r="N112" s="536" t="s">
        <v>72</v>
      </c>
      <c r="O112" s="537"/>
      <c r="P112" s="538"/>
    </row>
    <row r="113" spans="1:16">
      <c r="A113" s="78"/>
      <c r="B113" s="78"/>
      <c r="C113" s="74"/>
      <c r="D113" s="79"/>
      <c r="E113" s="78"/>
      <c r="F113" s="74"/>
      <c r="G113" s="74"/>
      <c r="H113" s="79"/>
      <c r="I113" s="78"/>
      <c r="J113" s="74"/>
      <c r="K113" s="74"/>
      <c r="L113" s="74"/>
      <c r="M113" s="79"/>
      <c r="N113" s="69"/>
      <c r="O113" s="69"/>
      <c r="P113" s="97"/>
    </row>
    <row r="114" spans="1:16">
      <c r="A114" s="78">
        <v>1</v>
      </c>
      <c r="B114" s="78"/>
      <c r="C114" s="74"/>
      <c r="D114" s="79"/>
      <c r="E114" s="151"/>
      <c r="F114" s="74"/>
      <c r="G114" s="81"/>
      <c r="H114" s="80"/>
      <c r="I114" s="78"/>
      <c r="J114" s="74"/>
      <c r="K114" s="74"/>
      <c r="L114" s="76"/>
      <c r="M114" s="97"/>
      <c r="N114" s="69"/>
      <c r="O114" s="69"/>
      <c r="P114" s="112"/>
    </row>
    <row r="115" spans="1:16">
      <c r="A115" s="78"/>
      <c r="B115" s="78"/>
      <c r="C115" s="74"/>
      <c r="D115" s="79"/>
      <c r="E115" s="151"/>
      <c r="F115" s="74"/>
      <c r="G115" s="76"/>
      <c r="H115" s="80"/>
      <c r="I115" s="96"/>
      <c r="J115" s="76"/>
      <c r="K115" s="76"/>
      <c r="L115" s="76"/>
      <c r="M115" s="97"/>
      <c r="N115" s="69"/>
      <c r="O115" s="72"/>
      <c r="P115" s="112"/>
    </row>
    <row r="116" spans="1:16">
      <c r="A116" s="78">
        <v>2</v>
      </c>
      <c r="B116" s="78"/>
      <c r="C116" s="74"/>
      <c r="D116" s="79"/>
      <c r="E116" s="151"/>
      <c r="F116" s="74"/>
      <c r="G116" s="74"/>
      <c r="H116" s="80"/>
      <c r="I116" s="96"/>
      <c r="J116" s="76"/>
      <c r="K116" s="76"/>
      <c r="L116" s="76"/>
      <c r="M116" s="97"/>
      <c r="N116" s="69"/>
      <c r="O116" s="72"/>
      <c r="P116" s="112"/>
    </row>
    <row r="117" spans="1:16">
      <c r="A117" s="78"/>
      <c r="B117" s="78"/>
      <c r="C117" s="74"/>
      <c r="D117" s="79"/>
      <c r="E117" s="151"/>
      <c r="F117" s="76"/>
      <c r="G117" s="76"/>
      <c r="H117" s="80"/>
      <c r="I117" s="96"/>
      <c r="J117" s="76"/>
      <c r="K117" s="76"/>
      <c r="L117" s="76"/>
      <c r="M117" s="97"/>
      <c r="N117" s="69"/>
      <c r="O117" s="72"/>
      <c r="P117" s="112"/>
    </row>
    <row r="118" spans="1:16">
      <c r="A118" s="82">
        <v>3</v>
      </c>
      <c r="B118" s="82"/>
      <c r="C118" s="83"/>
      <c r="D118" s="148"/>
      <c r="E118" s="99"/>
      <c r="F118" s="84"/>
      <c r="G118" s="84"/>
      <c r="H118" s="85"/>
      <c r="I118" s="99"/>
      <c r="J118" s="84"/>
      <c r="K118" s="84"/>
      <c r="L118" s="84"/>
      <c r="M118" s="100"/>
      <c r="N118" s="101"/>
      <c r="O118" s="113"/>
      <c r="P118" s="100"/>
    </row>
  </sheetData>
  <mergeCells count="41">
    <mergeCell ref="A15:P15"/>
    <mergeCell ref="A1:N1"/>
    <mergeCell ref="O1:P2"/>
    <mergeCell ref="A2:N2"/>
    <mergeCell ref="A3:P3"/>
    <mergeCell ref="A4:P4"/>
    <mergeCell ref="H6:P6"/>
    <mergeCell ref="H9:P9"/>
    <mergeCell ref="H10:P10"/>
    <mergeCell ref="E12:F12"/>
    <mergeCell ref="E13:F13"/>
    <mergeCell ref="E14:F14"/>
    <mergeCell ref="A16:D16"/>
    <mergeCell ref="E16:O16"/>
    <mergeCell ref="A17:D17"/>
    <mergeCell ref="A18:D18"/>
    <mergeCell ref="A19:D19"/>
    <mergeCell ref="E19:O19"/>
    <mergeCell ref="E99:F99"/>
    <mergeCell ref="A20:D20"/>
    <mergeCell ref="A22:P22"/>
    <mergeCell ref="A23:P23"/>
    <mergeCell ref="A24:B25"/>
    <mergeCell ref="C24:L25"/>
    <mergeCell ref="M24:O24"/>
    <mergeCell ref="P24:P25"/>
    <mergeCell ref="A26:B26"/>
    <mergeCell ref="C26:L26"/>
    <mergeCell ref="A95:O95"/>
    <mergeCell ref="M97:P97"/>
    <mergeCell ref="E98:F98"/>
    <mergeCell ref="B112:D112"/>
    <mergeCell ref="E112:H112"/>
    <mergeCell ref="I112:M112"/>
    <mergeCell ref="N112:P112"/>
    <mergeCell ref="E100:F100"/>
    <mergeCell ref="E101:F101"/>
    <mergeCell ref="E102:F102"/>
    <mergeCell ref="M102:P102"/>
    <mergeCell ref="M103:P103"/>
    <mergeCell ref="N104:P104"/>
  </mergeCells>
  <printOptions horizontalCentered="1"/>
  <pageMargins left="0.31496062992125984" right="0.23622047244094491" top="0.55118110236220474" bottom="0.51181102362204722" header="0.31496062992125984" footer="0.31496062992125984"/>
  <pageSetup paperSize="10000" scale="8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8"/>
  <sheetViews>
    <sheetView tabSelected="1" topLeftCell="A165" workbookViewId="0">
      <selection activeCell="Q187" sqref="Q187"/>
    </sheetView>
  </sheetViews>
  <sheetFormatPr defaultColWidth="9" defaultRowHeight="15"/>
  <cols>
    <col min="1" max="1" width="6.7109375" style="1" customWidth="1"/>
    <col min="2" max="2" width="19.7109375" style="1" customWidth="1"/>
    <col min="3" max="3" width="11.5703125" style="1" customWidth="1"/>
    <col min="4" max="4" width="2.28515625" style="1" customWidth="1"/>
    <col min="5" max="5" width="11.42578125" style="1" customWidth="1"/>
    <col min="6" max="6" width="1.140625" style="1" customWidth="1"/>
    <col min="7" max="7" width="2.140625" style="1" customWidth="1"/>
    <col min="8" max="8" width="5" style="1" customWidth="1"/>
    <col min="9" max="10" width="3.7109375" style="1" customWidth="1"/>
    <col min="11" max="11" width="4.140625" style="1" customWidth="1"/>
    <col min="12" max="12" width="2.7109375" style="1" customWidth="1"/>
    <col min="13" max="13" width="3.5703125" style="1" customWidth="1"/>
    <col min="14" max="14" width="6.42578125" style="2" customWidth="1"/>
    <col min="15" max="15" width="5.5703125" style="1" customWidth="1"/>
    <col min="16" max="16" width="11" style="3" customWidth="1"/>
    <col min="17" max="17" width="12.42578125" style="1" customWidth="1"/>
    <col min="19" max="19" width="13.28515625" bestFit="1" customWidth="1"/>
    <col min="20" max="20" width="15.5703125" customWidth="1"/>
  </cols>
  <sheetData>
    <row r="1" spans="1:21" ht="15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97" t="s">
        <v>1</v>
      </c>
      <c r="Q1" s="498"/>
    </row>
    <row r="2" spans="1:21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541"/>
      <c r="Q2" s="542"/>
    </row>
    <row r="3" spans="1:21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90"/>
    </row>
    <row r="4" spans="1:21" ht="15.75">
      <c r="A4" s="491" t="s">
        <v>185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3"/>
    </row>
    <row r="5" spans="1:21" s="173" customFormat="1" ht="29.25" customHeight="1">
      <c r="A5" s="581" t="s">
        <v>4</v>
      </c>
      <c r="B5" s="582"/>
      <c r="C5" s="583"/>
      <c r="D5" s="583" t="s">
        <v>5</v>
      </c>
      <c r="E5" s="584" t="s">
        <v>153</v>
      </c>
      <c r="F5" s="585"/>
      <c r="G5" s="585"/>
      <c r="H5" s="585"/>
      <c r="I5" s="586" t="s">
        <v>154</v>
      </c>
      <c r="J5" s="586"/>
      <c r="K5" s="586"/>
      <c r="L5" s="586"/>
      <c r="M5" s="586"/>
      <c r="N5" s="586"/>
      <c r="O5" s="586"/>
      <c r="P5" s="586"/>
      <c r="Q5" s="587"/>
      <c r="S5" s="5"/>
    </row>
    <row r="6" spans="1:21">
      <c r="A6" s="588" t="s">
        <v>6</v>
      </c>
      <c r="B6" s="589"/>
      <c r="C6" s="583"/>
      <c r="D6" s="583" t="s">
        <v>5</v>
      </c>
      <c r="E6" s="584" t="s">
        <v>155</v>
      </c>
      <c r="F6" s="585"/>
      <c r="G6" s="585"/>
      <c r="H6" s="585"/>
      <c r="I6" s="583" t="s">
        <v>7</v>
      </c>
      <c r="J6" s="585"/>
      <c r="K6" s="583"/>
      <c r="L6" s="590"/>
      <c r="M6" s="583"/>
      <c r="N6" s="583"/>
      <c r="O6" s="27"/>
      <c r="P6" s="27"/>
      <c r="Q6" s="39"/>
      <c r="S6" s="5"/>
    </row>
    <row r="7" spans="1:21">
      <c r="A7" s="588" t="s">
        <v>8</v>
      </c>
      <c r="B7" s="589"/>
      <c r="C7" s="583"/>
      <c r="D7" s="583" t="s">
        <v>5</v>
      </c>
      <c r="E7" s="584" t="s">
        <v>191</v>
      </c>
      <c r="F7" s="585"/>
      <c r="G7" s="585"/>
      <c r="H7" s="585"/>
      <c r="I7" s="583" t="s">
        <v>7</v>
      </c>
      <c r="J7" s="585"/>
      <c r="K7" s="583"/>
      <c r="L7" s="590"/>
      <c r="M7" s="591"/>
      <c r="N7" s="592"/>
      <c r="O7" s="591"/>
      <c r="P7" s="593"/>
      <c r="Q7" s="123"/>
      <c r="S7" s="5"/>
    </row>
    <row r="8" spans="1:21" s="173" customFormat="1" ht="29.25" customHeight="1">
      <c r="A8" s="581" t="s">
        <v>9</v>
      </c>
      <c r="B8" s="582"/>
      <c r="C8" s="583"/>
      <c r="D8" s="583" t="s">
        <v>5</v>
      </c>
      <c r="E8" s="594" t="s">
        <v>192</v>
      </c>
      <c r="F8" s="585"/>
      <c r="G8" s="585"/>
      <c r="H8" s="585"/>
      <c r="I8" s="561" t="s">
        <v>210</v>
      </c>
      <c r="J8" s="561"/>
      <c r="K8" s="561"/>
      <c r="L8" s="561"/>
      <c r="M8" s="561"/>
      <c r="N8" s="561"/>
      <c r="O8" s="561"/>
      <c r="P8" s="561"/>
      <c r="Q8" s="562"/>
      <c r="S8" s="5"/>
      <c r="U8" s="173" t="s">
        <v>12</v>
      </c>
    </row>
    <row r="9" spans="1:21">
      <c r="A9" s="588" t="s">
        <v>10</v>
      </c>
      <c r="B9" s="589"/>
      <c r="C9" s="23"/>
      <c r="D9" s="23" t="s">
        <v>5</v>
      </c>
      <c r="E9" s="594" t="s">
        <v>209</v>
      </c>
      <c r="F9" s="585"/>
      <c r="G9" s="585"/>
      <c r="H9" s="585"/>
      <c r="I9" s="409" t="s">
        <v>211</v>
      </c>
      <c r="J9" s="585"/>
      <c r="K9" s="409"/>
      <c r="L9" s="484"/>
      <c r="M9" s="484"/>
      <c r="N9" s="484"/>
      <c r="O9" s="484"/>
      <c r="P9" s="484"/>
      <c r="Q9" s="485"/>
      <c r="S9" s="28" t="s">
        <v>12</v>
      </c>
    </row>
    <row r="10" spans="1:21">
      <c r="A10" s="595" t="s">
        <v>11</v>
      </c>
      <c r="B10" s="596"/>
      <c r="C10" s="23"/>
      <c r="D10" s="23" t="s">
        <v>5</v>
      </c>
      <c r="E10" s="365" t="s">
        <v>7</v>
      </c>
      <c r="F10" s="365"/>
      <c r="G10" s="365"/>
      <c r="H10" s="365"/>
      <c r="I10" s="365"/>
      <c r="J10" s="365"/>
      <c r="K10" s="23"/>
      <c r="L10" s="23"/>
      <c r="M10" s="23"/>
      <c r="N10" s="480"/>
      <c r="O10" s="23"/>
      <c r="P10" s="154"/>
      <c r="Q10" s="123"/>
    </row>
    <row r="11" spans="1:21">
      <c r="A11" s="597" t="s">
        <v>13</v>
      </c>
      <c r="B11" s="598"/>
      <c r="C11" s="23"/>
      <c r="D11" s="23" t="s">
        <v>5</v>
      </c>
      <c r="E11" s="599">
        <v>60000000</v>
      </c>
      <c r="F11" s="599"/>
      <c r="G11" s="599"/>
      <c r="H11" s="599"/>
      <c r="I11" s="365"/>
      <c r="J11" s="365"/>
      <c r="K11" s="23"/>
      <c r="L11" s="23"/>
      <c r="M11" s="23"/>
      <c r="N11" s="480"/>
      <c r="O11" s="23"/>
      <c r="P11" s="154"/>
      <c r="Q11" s="123"/>
    </row>
    <row r="12" spans="1:21">
      <c r="A12" s="597" t="s">
        <v>14</v>
      </c>
      <c r="B12" s="598"/>
      <c r="C12" s="23"/>
      <c r="D12" s="23" t="s">
        <v>5</v>
      </c>
      <c r="E12" s="599">
        <f>Q17</f>
        <v>100000000</v>
      </c>
      <c r="F12" s="599"/>
      <c r="G12" s="599"/>
      <c r="H12" s="599"/>
      <c r="I12" s="365"/>
      <c r="J12" s="365"/>
      <c r="K12" s="23"/>
      <c r="L12" s="23"/>
      <c r="M12" s="23"/>
      <c r="N12" s="480"/>
      <c r="O12" s="23"/>
      <c r="P12" s="154"/>
      <c r="Q12" s="123"/>
    </row>
    <row r="13" spans="1:21">
      <c r="A13" s="600" t="s">
        <v>15</v>
      </c>
      <c r="B13" s="598"/>
      <c r="C13" s="23"/>
      <c r="D13" s="23" t="s">
        <v>5</v>
      </c>
      <c r="E13" s="601">
        <v>100000000</v>
      </c>
      <c r="F13" s="601"/>
      <c r="G13" s="601"/>
      <c r="H13" s="601"/>
      <c r="I13" s="365"/>
      <c r="J13" s="365"/>
      <c r="K13" s="23"/>
      <c r="L13" s="23"/>
      <c r="M13" s="23"/>
      <c r="N13" s="480"/>
      <c r="O13" s="23"/>
      <c r="P13" s="154"/>
      <c r="Q13" s="123"/>
    </row>
    <row r="14" spans="1:21">
      <c r="A14" s="602" t="s">
        <v>16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4"/>
    </row>
    <row r="15" spans="1:21">
      <c r="A15" s="605" t="s">
        <v>17</v>
      </c>
      <c r="B15" s="605"/>
      <c r="C15" s="605"/>
      <c r="D15" s="605"/>
      <c r="E15" s="606" t="s">
        <v>18</v>
      </c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8"/>
      <c r="Q15" s="609" t="s">
        <v>19</v>
      </c>
    </row>
    <row r="16" spans="1:21">
      <c r="A16" s="610" t="s">
        <v>20</v>
      </c>
      <c r="B16" s="611"/>
      <c r="C16" s="611"/>
      <c r="D16" s="612"/>
      <c r="E16" s="613" t="s">
        <v>212</v>
      </c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5"/>
      <c r="Q16" s="616">
        <v>1</v>
      </c>
      <c r="S16" s="203">
        <v>1</v>
      </c>
    </row>
    <row r="17" spans="1:19">
      <c r="A17" s="617" t="s">
        <v>21</v>
      </c>
      <c r="B17" s="618"/>
      <c r="C17" s="618"/>
      <c r="D17" s="619"/>
      <c r="E17" s="620" t="s">
        <v>22</v>
      </c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2"/>
      <c r="Q17" s="623">
        <f>Q27</f>
        <v>100000000</v>
      </c>
      <c r="S17" s="203">
        <v>60000000</v>
      </c>
    </row>
    <row r="18" spans="1:19">
      <c r="A18" s="617" t="s">
        <v>23</v>
      </c>
      <c r="B18" s="618"/>
      <c r="C18" s="618"/>
      <c r="D18" s="619"/>
      <c r="E18" s="620" t="s">
        <v>156</v>
      </c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2"/>
      <c r="Q18" s="609" t="s">
        <v>157</v>
      </c>
      <c r="S18" s="203" t="s">
        <v>213</v>
      </c>
    </row>
    <row r="19" spans="1:19">
      <c r="A19" s="617" t="s">
        <v>24</v>
      </c>
      <c r="B19" s="618"/>
      <c r="C19" s="618"/>
      <c r="D19" s="619"/>
      <c r="E19" s="620" t="s">
        <v>158</v>
      </c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2"/>
      <c r="Q19" s="624">
        <v>1</v>
      </c>
      <c r="S19" s="203">
        <v>1</v>
      </c>
    </row>
    <row r="20" spans="1:19">
      <c r="A20" s="625" t="s">
        <v>159</v>
      </c>
      <c r="B20" s="626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7"/>
    </row>
    <row r="21" spans="1:19">
      <c r="A21" s="628" t="s">
        <v>25</v>
      </c>
      <c r="B21" s="629"/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30"/>
    </row>
    <row r="22" spans="1:19">
      <c r="A22" s="628" t="s">
        <v>26</v>
      </c>
      <c r="B22" s="629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30"/>
    </row>
    <row r="23" spans="1:19" ht="15" customHeight="1">
      <c r="A23" s="631" t="s">
        <v>27</v>
      </c>
      <c r="B23" s="632"/>
      <c r="C23" s="633" t="s">
        <v>28</v>
      </c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5" t="s">
        <v>29</v>
      </c>
      <c r="O23" s="635"/>
      <c r="P23" s="635"/>
      <c r="Q23" s="636" t="s">
        <v>30</v>
      </c>
    </row>
    <row r="24" spans="1:19" ht="24">
      <c r="A24" s="637"/>
      <c r="B24" s="638"/>
      <c r="C24" s="639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1" t="s">
        <v>31</v>
      </c>
      <c r="O24" s="641" t="s">
        <v>32</v>
      </c>
      <c r="P24" s="642" t="s">
        <v>33</v>
      </c>
      <c r="Q24" s="636"/>
    </row>
    <row r="25" spans="1:19">
      <c r="A25" s="643">
        <v>1</v>
      </c>
      <c r="B25" s="644"/>
      <c r="C25" s="643">
        <v>2</v>
      </c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6">
        <v>3</v>
      </c>
      <c r="O25" s="646">
        <v>4</v>
      </c>
      <c r="P25" s="647">
        <v>5</v>
      </c>
      <c r="Q25" s="648">
        <v>6</v>
      </c>
    </row>
    <row r="26" spans="1:19">
      <c r="A26" s="18"/>
      <c r="B26" s="153"/>
      <c r="C26" s="19"/>
      <c r="D26" s="20"/>
      <c r="E26" s="20"/>
      <c r="F26" s="20"/>
      <c r="G26" s="20"/>
      <c r="H26" s="20"/>
      <c r="I26" s="20"/>
      <c r="J26" s="20"/>
      <c r="K26" s="33"/>
      <c r="L26" s="33"/>
      <c r="M26" s="34"/>
      <c r="N26" s="35"/>
      <c r="O26" s="36"/>
      <c r="P26" s="51"/>
      <c r="Q26" s="251"/>
    </row>
    <row r="27" spans="1:19">
      <c r="A27" s="204" t="s">
        <v>193</v>
      </c>
      <c r="B27" s="255"/>
      <c r="C27" s="213" t="s">
        <v>83</v>
      </c>
      <c r="D27" s="23"/>
      <c r="E27" s="23"/>
      <c r="F27" s="23"/>
      <c r="G27" s="23"/>
      <c r="H27" s="23"/>
      <c r="I27" s="23"/>
      <c r="J27" s="23"/>
      <c r="K27" s="480"/>
      <c r="L27" s="480"/>
      <c r="M27" s="480"/>
      <c r="N27" s="229"/>
      <c r="O27" s="263"/>
      <c r="P27" s="174"/>
      <c r="Q27" s="253">
        <f>Q28</f>
        <v>100000000</v>
      </c>
      <c r="S27" s="336">
        <f>100000000-Q27</f>
        <v>0</v>
      </c>
    </row>
    <row r="28" spans="1:19">
      <c r="A28" s="204" t="s">
        <v>194</v>
      </c>
      <c r="B28" s="255"/>
      <c r="C28" s="213" t="s">
        <v>34</v>
      </c>
      <c r="D28" s="23"/>
      <c r="E28" s="23"/>
      <c r="F28" s="23"/>
      <c r="G28" s="23"/>
      <c r="H28" s="23"/>
      <c r="I28" s="23"/>
      <c r="J28" s="23"/>
      <c r="K28" s="480"/>
      <c r="L28" s="480"/>
      <c r="M28" s="480"/>
      <c r="N28" s="222"/>
      <c r="O28" s="223"/>
      <c r="P28" s="127"/>
      <c r="Q28" s="253">
        <f>Q29</f>
        <v>100000000</v>
      </c>
    </row>
    <row r="29" spans="1:19">
      <c r="A29" s="204" t="s">
        <v>195</v>
      </c>
      <c r="B29" s="256"/>
      <c r="C29" s="213" t="s">
        <v>35</v>
      </c>
      <c r="D29" s="23"/>
      <c r="E29" s="23"/>
      <c r="F29" s="23"/>
      <c r="G29" s="23"/>
      <c r="H29" s="23"/>
      <c r="I29" s="23"/>
      <c r="J29" s="23"/>
      <c r="K29" s="480"/>
      <c r="L29" s="480"/>
      <c r="M29" s="480"/>
      <c r="N29" s="222"/>
      <c r="O29" s="223"/>
      <c r="P29" s="127"/>
      <c r="Q29" s="253">
        <f>Q30+Q58+Q95+Q99+Q103</f>
        <v>100000000</v>
      </c>
    </row>
    <row r="30" spans="1:19">
      <c r="A30" s="204" t="s">
        <v>196</v>
      </c>
      <c r="B30" s="257"/>
      <c r="C30" s="213" t="s">
        <v>88</v>
      </c>
      <c r="D30" s="23"/>
      <c r="E30" s="23"/>
      <c r="F30" s="23"/>
      <c r="G30" s="23"/>
      <c r="H30" s="23"/>
      <c r="I30" s="23"/>
      <c r="J30" s="23"/>
      <c r="K30" s="480"/>
      <c r="L30" s="480"/>
      <c r="M30" s="480"/>
      <c r="N30" s="264"/>
      <c r="O30" s="223"/>
      <c r="P30" s="135"/>
      <c r="Q30" s="253">
        <f>Q31+Q55</f>
        <v>3613750</v>
      </c>
    </row>
    <row r="31" spans="1:19">
      <c r="A31" s="205" t="s">
        <v>197</v>
      </c>
      <c r="B31" s="257"/>
      <c r="C31" s="214" t="s">
        <v>89</v>
      </c>
      <c r="D31" s="23"/>
      <c r="E31" s="23"/>
      <c r="F31" s="23"/>
      <c r="G31" s="23"/>
      <c r="H31" s="23"/>
      <c r="I31" s="23"/>
      <c r="J31" s="23"/>
      <c r="K31" s="480"/>
      <c r="L31" s="480"/>
      <c r="M31" s="480"/>
      <c r="N31" s="265"/>
      <c r="O31" s="224"/>
      <c r="P31" s="186"/>
      <c r="Q31" s="252">
        <f>SUM(Q32:Q53)</f>
        <v>2301250</v>
      </c>
    </row>
    <row r="32" spans="1:19">
      <c r="A32" s="206"/>
      <c r="B32" s="257"/>
      <c r="C32" s="215" t="s">
        <v>160</v>
      </c>
      <c r="D32" s="23"/>
      <c r="E32" s="23"/>
      <c r="F32" s="23"/>
      <c r="G32" s="23"/>
      <c r="H32" s="23"/>
      <c r="I32" s="23"/>
      <c r="J32" s="23"/>
      <c r="K32" s="480"/>
      <c r="L32" s="480"/>
      <c r="M32" s="480"/>
      <c r="N32" s="266">
        <v>12</v>
      </c>
      <c r="O32" s="225" t="s">
        <v>44</v>
      </c>
      <c r="P32" s="53">
        <v>55000</v>
      </c>
      <c r="Q32" s="252">
        <f t="shared" ref="Q32:Q48" si="0">N32*P32</f>
        <v>660000</v>
      </c>
    </row>
    <row r="33" spans="1:19">
      <c r="A33" s="206"/>
      <c r="B33" s="257"/>
      <c r="C33" s="215" t="s">
        <v>148</v>
      </c>
      <c r="D33" s="23"/>
      <c r="E33" s="23"/>
      <c r="F33" s="23"/>
      <c r="G33" s="23"/>
      <c r="H33" s="23"/>
      <c r="I33" s="23"/>
      <c r="J33" s="23"/>
      <c r="K33" s="480"/>
      <c r="L33" s="480"/>
      <c r="M33" s="480"/>
      <c r="N33" s="266">
        <v>125</v>
      </c>
      <c r="O33" s="225" t="s">
        <v>51</v>
      </c>
      <c r="P33" s="53">
        <v>500</v>
      </c>
      <c r="Q33" s="252">
        <f t="shared" si="0"/>
        <v>62500</v>
      </c>
    </row>
    <row r="34" spans="1:19">
      <c r="A34" s="206"/>
      <c r="B34" s="257"/>
      <c r="C34" s="215" t="s">
        <v>215</v>
      </c>
      <c r="D34" s="23"/>
      <c r="E34" s="23"/>
      <c r="F34" s="23"/>
      <c r="G34" s="23"/>
      <c r="H34" s="23"/>
      <c r="I34" s="23"/>
      <c r="J34" s="23"/>
      <c r="K34" s="480"/>
      <c r="L34" s="480"/>
      <c r="M34" s="480"/>
      <c r="N34" s="266">
        <v>50</v>
      </c>
      <c r="O34" s="225" t="s">
        <v>51</v>
      </c>
      <c r="P34" s="53">
        <v>3600</v>
      </c>
      <c r="Q34" s="252">
        <f t="shared" si="0"/>
        <v>180000</v>
      </c>
    </row>
    <row r="35" spans="1:19">
      <c r="A35" s="206"/>
      <c r="B35" s="257"/>
      <c r="C35" s="215" t="s">
        <v>161</v>
      </c>
      <c r="D35" s="23"/>
      <c r="E35" s="23"/>
      <c r="F35" s="23"/>
      <c r="G35" s="23"/>
      <c r="H35" s="23"/>
      <c r="I35" s="23"/>
      <c r="J35" s="23"/>
      <c r="K35" s="480"/>
      <c r="L35" s="480"/>
      <c r="M35" s="480"/>
      <c r="N35" s="266">
        <v>125</v>
      </c>
      <c r="O35" s="225" t="s">
        <v>51</v>
      </c>
      <c r="P35" s="53">
        <v>700</v>
      </c>
      <c r="Q35" s="252">
        <f t="shared" si="0"/>
        <v>87500</v>
      </c>
      <c r="S35" s="336">
        <f>S27/600</f>
        <v>0</v>
      </c>
    </row>
    <row r="36" spans="1:19">
      <c r="A36" s="206"/>
      <c r="B36" s="257"/>
      <c r="C36" s="215" t="s">
        <v>216</v>
      </c>
      <c r="D36" s="23"/>
      <c r="E36" s="23"/>
      <c r="F36" s="23"/>
      <c r="G36" s="23"/>
      <c r="H36" s="23"/>
      <c r="I36" s="23"/>
      <c r="J36" s="23"/>
      <c r="K36" s="480"/>
      <c r="L36" s="480"/>
      <c r="M36" s="480"/>
      <c r="N36" s="266">
        <v>50</v>
      </c>
      <c r="O36" s="225" t="s">
        <v>51</v>
      </c>
      <c r="P36" s="53">
        <v>3150</v>
      </c>
      <c r="Q36" s="252">
        <f t="shared" si="0"/>
        <v>157500</v>
      </c>
    </row>
    <row r="37" spans="1:19">
      <c r="A37" s="206"/>
      <c r="B37" s="257"/>
      <c r="C37" s="215" t="s">
        <v>46</v>
      </c>
      <c r="D37" s="23"/>
      <c r="E37" s="23"/>
      <c r="F37" s="23"/>
      <c r="G37" s="23"/>
      <c r="H37" s="23"/>
      <c r="I37" s="23"/>
      <c r="J37" s="23"/>
      <c r="K37" s="480"/>
      <c r="L37" s="480"/>
      <c r="M37" s="480"/>
      <c r="N37" s="266">
        <v>6</v>
      </c>
      <c r="O37" s="225" t="s">
        <v>47</v>
      </c>
      <c r="P37" s="53">
        <v>15750</v>
      </c>
      <c r="Q37" s="252">
        <f t="shared" si="0"/>
        <v>94500</v>
      </c>
    </row>
    <row r="38" spans="1:19">
      <c r="A38" s="206"/>
      <c r="B38" s="257"/>
      <c r="C38" s="215" t="s">
        <v>162</v>
      </c>
      <c r="D38" s="23"/>
      <c r="E38" s="23"/>
      <c r="F38" s="23"/>
      <c r="G38" s="23"/>
      <c r="H38" s="23"/>
      <c r="I38" s="23"/>
      <c r="J38" s="23"/>
      <c r="K38" s="480"/>
      <c r="L38" s="480"/>
      <c r="M38" s="480"/>
      <c r="N38" s="266">
        <v>6</v>
      </c>
      <c r="O38" s="225" t="s">
        <v>47</v>
      </c>
      <c r="P38" s="53">
        <v>13650</v>
      </c>
      <c r="Q38" s="252">
        <f t="shared" si="0"/>
        <v>81900</v>
      </c>
    </row>
    <row r="39" spans="1:19">
      <c r="A39" s="206"/>
      <c r="B39" s="257"/>
      <c r="C39" s="215" t="s">
        <v>206</v>
      </c>
      <c r="D39" s="23"/>
      <c r="E39" s="23"/>
      <c r="F39" s="23"/>
      <c r="G39" s="23"/>
      <c r="H39" s="23"/>
      <c r="I39" s="23"/>
      <c r="J39" s="23"/>
      <c r="K39" s="480"/>
      <c r="L39" s="480"/>
      <c r="M39" s="480"/>
      <c r="N39" s="266">
        <v>3</v>
      </c>
      <c r="O39" s="225" t="s">
        <v>47</v>
      </c>
      <c r="P39" s="53">
        <v>7300</v>
      </c>
      <c r="Q39" s="252">
        <f t="shared" si="0"/>
        <v>21900</v>
      </c>
    </row>
    <row r="40" spans="1:19">
      <c r="A40" s="207"/>
      <c r="B40" s="257"/>
      <c r="C40" s="215" t="s">
        <v>163</v>
      </c>
      <c r="D40" s="23"/>
      <c r="E40" s="23"/>
      <c r="F40" s="23"/>
      <c r="G40" s="23"/>
      <c r="H40" s="23"/>
      <c r="I40" s="23"/>
      <c r="J40" s="23"/>
      <c r="K40" s="480"/>
      <c r="L40" s="480"/>
      <c r="M40" s="480"/>
      <c r="N40" s="266">
        <v>12</v>
      </c>
      <c r="O40" s="225" t="s">
        <v>96</v>
      </c>
      <c r="P40" s="53">
        <v>1575</v>
      </c>
      <c r="Q40" s="252">
        <f t="shared" si="0"/>
        <v>18900</v>
      </c>
    </row>
    <row r="41" spans="1:19">
      <c r="A41" s="207"/>
      <c r="B41" s="257"/>
      <c r="C41" s="215" t="s">
        <v>149</v>
      </c>
      <c r="D41" s="23"/>
      <c r="E41" s="23"/>
      <c r="F41" s="23"/>
      <c r="G41" s="23"/>
      <c r="H41" s="23"/>
      <c r="I41" s="23"/>
      <c r="J41" s="23"/>
      <c r="K41" s="480"/>
      <c r="L41" s="480"/>
      <c r="M41" s="480"/>
      <c r="N41" s="266">
        <v>6</v>
      </c>
      <c r="O41" s="225" t="s">
        <v>100</v>
      </c>
      <c r="P41" s="53">
        <v>14700</v>
      </c>
      <c r="Q41" s="252">
        <f t="shared" si="0"/>
        <v>88200</v>
      </c>
    </row>
    <row r="42" spans="1:19">
      <c r="A42" s="206"/>
      <c r="B42" s="258"/>
      <c r="C42" s="215" t="s">
        <v>50</v>
      </c>
      <c r="D42" s="23"/>
      <c r="E42" s="23"/>
      <c r="F42" s="23"/>
      <c r="G42" s="23"/>
      <c r="H42" s="23"/>
      <c r="I42" s="23"/>
      <c r="J42" s="23"/>
      <c r="K42" s="480"/>
      <c r="L42" s="480"/>
      <c r="M42" s="480"/>
      <c r="N42" s="266">
        <v>6</v>
      </c>
      <c r="O42" s="225" t="s">
        <v>100</v>
      </c>
      <c r="P42" s="53">
        <v>9400</v>
      </c>
      <c r="Q42" s="252">
        <f t="shared" si="0"/>
        <v>56400</v>
      </c>
    </row>
    <row r="43" spans="1:19">
      <c r="A43" s="206"/>
      <c r="B43" s="259"/>
      <c r="C43" s="215" t="s">
        <v>58</v>
      </c>
      <c r="D43" s="23"/>
      <c r="E43" s="23"/>
      <c r="F43" s="23"/>
      <c r="G43" s="23"/>
      <c r="H43" s="23"/>
      <c r="I43" s="23"/>
      <c r="J43" s="23"/>
      <c r="K43" s="480"/>
      <c r="L43" s="480"/>
      <c r="M43" s="480"/>
      <c r="N43" s="266">
        <v>4</v>
      </c>
      <c r="O43" s="225" t="s">
        <v>100</v>
      </c>
      <c r="P43" s="53">
        <v>15750</v>
      </c>
      <c r="Q43" s="252">
        <f t="shared" si="0"/>
        <v>63000</v>
      </c>
    </row>
    <row r="44" spans="1:19">
      <c r="A44" s="649"/>
      <c r="B44" s="260"/>
      <c r="C44" s="215" t="s">
        <v>208</v>
      </c>
      <c r="D44" s="23"/>
      <c r="E44" s="23"/>
      <c r="F44" s="23"/>
      <c r="G44" s="23"/>
      <c r="H44" s="23"/>
      <c r="I44" s="23"/>
      <c r="J44" s="23"/>
      <c r="K44" s="480"/>
      <c r="L44" s="480"/>
      <c r="M44" s="480"/>
      <c r="N44" s="266">
        <v>6</v>
      </c>
      <c r="O44" s="225" t="s">
        <v>94</v>
      </c>
      <c r="P44" s="53">
        <v>1000</v>
      </c>
      <c r="Q44" s="252">
        <f t="shared" si="0"/>
        <v>6000</v>
      </c>
    </row>
    <row r="45" spans="1:19">
      <c r="A45" s="208"/>
      <c r="B45" s="259"/>
      <c r="C45" s="215" t="s">
        <v>207</v>
      </c>
      <c r="D45" s="23"/>
      <c r="E45" s="23"/>
      <c r="F45" s="23"/>
      <c r="G45" s="23"/>
      <c r="H45" s="23"/>
      <c r="I45" s="23"/>
      <c r="J45" s="23"/>
      <c r="K45" s="480"/>
      <c r="L45" s="480"/>
      <c r="M45" s="480"/>
      <c r="N45" s="266">
        <v>70</v>
      </c>
      <c r="O45" s="225" t="s">
        <v>94</v>
      </c>
      <c r="P45" s="53">
        <v>1575</v>
      </c>
      <c r="Q45" s="252">
        <f t="shared" si="0"/>
        <v>110250</v>
      </c>
    </row>
    <row r="46" spans="1:19">
      <c r="A46" s="208"/>
      <c r="B46" s="259"/>
      <c r="C46" s="215" t="s">
        <v>48</v>
      </c>
      <c r="D46" s="23"/>
      <c r="E46" s="23"/>
      <c r="F46" s="23"/>
      <c r="G46" s="23"/>
      <c r="H46" s="23"/>
      <c r="I46" s="23"/>
      <c r="J46" s="23"/>
      <c r="K46" s="480"/>
      <c r="L46" s="480"/>
      <c r="M46" s="480"/>
      <c r="N46" s="266">
        <v>2</v>
      </c>
      <c r="O46" s="225" t="s">
        <v>100</v>
      </c>
      <c r="P46" s="53">
        <v>3600</v>
      </c>
      <c r="Q46" s="252">
        <f t="shared" si="0"/>
        <v>7200</v>
      </c>
    </row>
    <row r="47" spans="1:19">
      <c r="A47" s="649"/>
      <c r="B47" s="260"/>
      <c r="C47" s="215" t="s">
        <v>147</v>
      </c>
      <c r="D47" s="23"/>
      <c r="E47" s="23"/>
      <c r="F47" s="23"/>
      <c r="G47" s="23"/>
      <c r="H47" s="23"/>
      <c r="I47" s="23"/>
      <c r="J47" s="23"/>
      <c r="K47" s="480"/>
      <c r="L47" s="480"/>
      <c r="M47" s="480"/>
      <c r="N47" s="266">
        <v>4</v>
      </c>
      <c r="O47" s="225" t="s">
        <v>96</v>
      </c>
      <c r="P47" s="53">
        <v>36750</v>
      </c>
      <c r="Q47" s="252">
        <f t="shared" si="0"/>
        <v>147000</v>
      </c>
    </row>
    <row r="48" spans="1:19">
      <c r="A48" s="649"/>
      <c r="B48" s="259"/>
      <c r="C48" s="215" t="s">
        <v>217</v>
      </c>
      <c r="D48" s="23"/>
      <c r="E48" s="23"/>
      <c r="F48" s="23"/>
      <c r="G48" s="23"/>
      <c r="H48" s="23"/>
      <c r="I48" s="23"/>
      <c r="J48" s="23"/>
      <c r="K48" s="480"/>
      <c r="L48" s="480" t="s">
        <v>12</v>
      </c>
      <c r="M48" s="480"/>
      <c r="N48" s="266">
        <v>3</v>
      </c>
      <c r="O48" s="225" t="s">
        <v>96</v>
      </c>
      <c r="P48" s="53">
        <v>2500</v>
      </c>
      <c r="Q48" s="252">
        <f t="shared" si="0"/>
        <v>7500</v>
      </c>
    </row>
    <row r="49" spans="1:17">
      <c r="A49" s="649"/>
      <c r="B49" s="259"/>
      <c r="C49" s="215" t="s">
        <v>272</v>
      </c>
      <c r="D49" s="23"/>
      <c r="E49" s="23"/>
      <c r="F49" s="23"/>
      <c r="G49" s="23"/>
      <c r="H49" s="23"/>
      <c r="I49" s="23"/>
      <c r="J49" s="23"/>
      <c r="K49" s="480"/>
      <c r="L49" s="480" t="s">
        <v>12</v>
      </c>
      <c r="M49" s="480"/>
      <c r="N49" s="266">
        <v>3</v>
      </c>
      <c r="O49" s="225" t="s">
        <v>96</v>
      </c>
      <c r="P49" s="53">
        <v>33000</v>
      </c>
      <c r="Q49" s="252">
        <f t="shared" ref="Q49:Q53" si="1">N49*P49</f>
        <v>99000</v>
      </c>
    </row>
    <row r="50" spans="1:17">
      <c r="A50" s="649"/>
      <c r="B50" s="259"/>
      <c r="C50" s="215" t="s">
        <v>273</v>
      </c>
      <c r="D50" s="23"/>
      <c r="E50" s="23"/>
      <c r="F50" s="23"/>
      <c r="G50" s="23"/>
      <c r="H50" s="23"/>
      <c r="I50" s="23"/>
      <c r="J50" s="23"/>
      <c r="K50" s="480"/>
      <c r="L50" s="480" t="s">
        <v>12</v>
      </c>
      <c r="M50" s="480"/>
      <c r="N50" s="266">
        <v>6</v>
      </c>
      <c r="O50" s="225" t="s">
        <v>96</v>
      </c>
      <c r="P50" s="53">
        <v>16000</v>
      </c>
      <c r="Q50" s="252">
        <f t="shared" si="1"/>
        <v>96000</v>
      </c>
    </row>
    <row r="51" spans="1:17">
      <c r="A51" s="649"/>
      <c r="B51" s="259"/>
      <c r="C51" s="215" t="s">
        <v>274</v>
      </c>
      <c r="D51" s="23"/>
      <c r="E51" s="23"/>
      <c r="F51" s="23"/>
      <c r="G51" s="23"/>
      <c r="H51" s="23"/>
      <c r="I51" s="23"/>
      <c r="J51" s="23"/>
      <c r="K51" s="480"/>
      <c r="L51" s="480" t="s">
        <v>12</v>
      </c>
      <c r="M51" s="480"/>
      <c r="N51" s="266">
        <v>6</v>
      </c>
      <c r="O51" s="225" t="s">
        <v>96</v>
      </c>
      <c r="P51" s="53">
        <v>15000</v>
      </c>
      <c r="Q51" s="252">
        <f t="shared" si="1"/>
        <v>90000</v>
      </c>
    </row>
    <row r="52" spans="1:17">
      <c r="A52" s="649"/>
      <c r="B52" s="259"/>
      <c r="C52" s="215" t="s">
        <v>275</v>
      </c>
      <c r="D52" s="23"/>
      <c r="E52" s="23"/>
      <c r="F52" s="23"/>
      <c r="G52" s="23"/>
      <c r="H52" s="23"/>
      <c r="I52" s="23"/>
      <c r="J52" s="23"/>
      <c r="K52" s="480"/>
      <c r="L52" s="480" t="s">
        <v>12</v>
      </c>
      <c r="M52" s="480"/>
      <c r="N52" s="266">
        <v>6</v>
      </c>
      <c r="O52" s="225" t="s">
        <v>96</v>
      </c>
      <c r="P52" s="53">
        <v>11000</v>
      </c>
      <c r="Q52" s="252">
        <f t="shared" si="1"/>
        <v>66000</v>
      </c>
    </row>
    <row r="53" spans="1:17">
      <c r="A53" s="649"/>
      <c r="B53" s="259"/>
      <c r="C53" s="215" t="s">
        <v>276</v>
      </c>
      <c r="D53" s="23"/>
      <c r="E53" s="23"/>
      <c r="F53" s="23"/>
      <c r="G53" s="23"/>
      <c r="H53" s="23"/>
      <c r="I53" s="23"/>
      <c r="J53" s="23"/>
      <c r="K53" s="480"/>
      <c r="L53" s="480" t="s">
        <v>12</v>
      </c>
      <c r="M53" s="480"/>
      <c r="N53" s="266">
        <v>1</v>
      </c>
      <c r="O53" s="225" t="s">
        <v>96</v>
      </c>
      <c r="P53" s="53">
        <v>100000</v>
      </c>
      <c r="Q53" s="252">
        <f t="shared" si="1"/>
        <v>100000</v>
      </c>
    </row>
    <row r="54" spans="1:17">
      <c r="A54" s="649"/>
      <c r="B54" s="259"/>
      <c r="C54" s="215"/>
      <c r="D54" s="23"/>
      <c r="E54" s="23"/>
      <c r="F54" s="23"/>
      <c r="G54" s="23"/>
      <c r="H54" s="23"/>
      <c r="I54" s="23"/>
      <c r="J54" s="23"/>
      <c r="K54" s="480"/>
      <c r="L54" s="480"/>
      <c r="M54" s="480"/>
      <c r="N54" s="266"/>
      <c r="O54" s="225"/>
      <c r="P54" s="53"/>
      <c r="Q54" s="252"/>
    </row>
    <row r="55" spans="1:17">
      <c r="A55" s="351" t="s">
        <v>198</v>
      </c>
      <c r="B55" s="352"/>
      <c r="C55" s="346" t="s">
        <v>111</v>
      </c>
      <c r="D55" s="167"/>
      <c r="E55" s="167"/>
      <c r="F55" s="167"/>
      <c r="G55" s="167"/>
      <c r="H55" s="167"/>
      <c r="I55" s="167"/>
      <c r="J55" s="167"/>
      <c r="K55" s="244"/>
      <c r="L55" s="244"/>
      <c r="M55" s="244"/>
      <c r="N55" s="245"/>
      <c r="O55" s="245"/>
      <c r="P55" s="176"/>
      <c r="Q55" s="254">
        <f>Q56</f>
        <v>1312500</v>
      </c>
    </row>
    <row r="56" spans="1:17">
      <c r="A56" s="209"/>
      <c r="B56" s="261"/>
      <c r="C56" s="216" t="s">
        <v>165</v>
      </c>
      <c r="D56" s="23"/>
      <c r="E56" s="23"/>
      <c r="F56" s="23"/>
      <c r="G56" s="23"/>
      <c r="H56" s="217"/>
      <c r="I56" s="218">
        <v>5</v>
      </c>
      <c r="J56" s="218" t="s">
        <v>38</v>
      </c>
      <c r="K56" s="217">
        <v>10</v>
      </c>
      <c r="L56" s="218" t="s">
        <v>96</v>
      </c>
      <c r="M56" s="218"/>
      <c r="N56" s="222">
        <f>I56*K56</f>
        <v>50</v>
      </c>
      <c r="O56" s="222" t="s">
        <v>113</v>
      </c>
      <c r="P56" s="226">
        <v>26250</v>
      </c>
      <c r="Q56" s="252">
        <f>N56*P56</f>
        <v>1312500</v>
      </c>
    </row>
    <row r="57" spans="1:17">
      <c r="A57" s="209"/>
      <c r="B57" s="261"/>
      <c r="C57" s="216"/>
      <c r="D57" s="23"/>
      <c r="E57" s="23"/>
      <c r="F57" s="23"/>
      <c r="G57" s="23"/>
      <c r="H57" s="217"/>
      <c r="I57" s="218"/>
      <c r="J57" s="218"/>
      <c r="K57" s="217"/>
      <c r="L57" s="218"/>
      <c r="M57" s="218"/>
      <c r="N57" s="222"/>
      <c r="O57" s="222"/>
      <c r="P57" s="226"/>
      <c r="Q57" s="252"/>
    </row>
    <row r="58" spans="1:17">
      <c r="A58" s="204" t="s">
        <v>199</v>
      </c>
      <c r="B58" s="262"/>
      <c r="C58" s="213" t="s">
        <v>114</v>
      </c>
      <c r="D58" s="23"/>
      <c r="E58" s="23"/>
      <c r="F58" s="23"/>
      <c r="G58" s="23"/>
      <c r="H58" s="217"/>
      <c r="I58" s="218"/>
      <c r="J58" s="218"/>
      <c r="K58" s="217"/>
      <c r="L58" s="218"/>
      <c r="M58" s="218"/>
      <c r="N58" s="222"/>
      <c r="O58" s="222"/>
      <c r="P58" s="226"/>
      <c r="Q58" s="253">
        <f>Q59+Q75+Q79+Q83+Q86</f>
        <v>64520000</v>
      </c>
    </row>
    <row r="59" spans="1:17">
      <c r="A59" s="205" t="s">
        <v>278</v>
      </c>
      <c r="B59" s="262"/>
      <c r="C59" s="346" t="s">
        <v>115</v>
      </c>
      <c r="D59" s="23"/>
      <c r="E59" s="23"/>
      <c r="F59" s="23"/>
      <c r="G59" s="23"/>
      <c r="H59" s="217"/>
      <c r="I59" s="218"/>
      <c r="J59" s="218"/>
      <c r="K59" s="217"/>
      <c r="L59" s="218"/>
      <c r="M59" s="218"/>
      <c r="N59" s="222"/>
      <c r="O59" s="222"/>
      <c r="P59" s="226"/>
      <c r="Q59" s="253">
        <f>SUM(Q60:Q73)</f>
        <v>2400000</v>
      </c>
    </row>
    <row r="60" spans="1:17">
      <c r="A60" s="204"/>
      <c r="B60" s="262"/>
      <c r="C60" s="347" t="s">
        <v>279</v>
      </c>
      <c r="D60" s="23"/>
      <c r="E60" s="23"/>
      <c r="F60" s="23"/>
      <c r="G60" s="23"/>
      <c r="H60" s="217"/>
      <c r="I60" s="218"/>
      <c r="J60" s="218"/>
      <c r="K60" s="217"/>
      <c r="L60" s="218"/>
      <c r="M60" s="218"/>
      <c r="N60" s="222"/>
      <c r="O60" s="222"/>
      <c r="P60" s="226"/>
      <c r="Q60" s="253"/>
    </row>
    <row r="61" spans="1:17">
      <c r="A61" s="204"/>
      <c r="B61" s="262"/>
      <c r="C61" s="348" t="s">
        <v>280</v>
      </c>
      <c r="D61" s="23"/>
      <c r="E61" s="23"/>
      <c r="F61" s="23"/>
      <c r="G61" s="23"/>
      <c r="H61" s="219">
        <v>2</v>
      </c>
      <c r="I61" s="218" t="s">
        <v>37</v>
      </c>
      <c r="J61" s="218" t="s">
        <v>38</v>
      </c>
      <c r="K61" s="217">
        <v>1</v>
      </c>
      <c r="L61" s="218" t="s">
        <v>53</v>
      </c>
      <c r="M61" s="218"/>
      <c r="N61" s="222">
        <f>H61*K61</f>
        <v>2</v>
      </c>
      <c r="O61" s="222" t="s">
        <v>53</v>
      </c>
      <c r="P61" s="226">
        <v>300000</v>
      </c>
      <c r="Q61" s="252">
        <f>N61*P61</f>
        <v>600000</v>
      </c>
    </row>
    <row r="62" spans="1:17">
      <c r="A62" s="204"/>
      <c r="B62" s="262"/>
      <c r="C62" s="346"/>
      <c r="D62" s="23"/>
      <c r="E62" s="23"/>
      <c r="F62" s="23"/>
      <c r="G62" s="23"/>
      <c r="H62" s="217"/>
      <c r="I62" s="218"/>
      <c r="J62" s="218"/>
      <c r="K62" s="217"/>
      <c r="L62" s="218"/>
      <c r="M62" s="218"/>
      <c r="N62" s="222"/>
      <c r="O62" s="222"/>
      <c r="P62" s="226"/>
      <c r="Q62" s="253"/>
    </row>
    <row r="63" spans="1:17">
      <c r="A63" s="204"/>
      <c r="B63" s="262"/>
      <c r="C63" s="347" t="s">
        <v>281</v>
      </c>
      <c r="D63" s="23"/>
      <c r="E63" s="23"/>
      <c r="F63" s="23"/>
      <c r="G63" s="23"/>
      <c r="H63" s="217"/>
      <c r="I63" s="218"/>
      <c r="J63" s="218"/>
      <c r="K63" s="217"/>
      <c r="L63" s="218"/>
      <c r="M63" s="218"/>
      <c r="N63" s="222"/>
      <c r="O63" s="222"/>
      <c r="P63" s="226"/>
      <c r="Q63" s="253"/>
    </row>
    <row r="64" spans="1:17">
      <c r="A64" s="204"/>
      <c r="B64" s="262"/>
      <c r="C64" s="348" t="s">
        <v>280</v>
      </c>
      <c r="D64" s="23"/>
      <c r="E64" s="23"/>
      <c r="F64" s="23"/>
      <c r="G64" s="23"/>
      <c r="H64" s="219">
        <v>2</v>
      </c>
      <c r="I64" s="218" t="s">
        <v>37</v>
      </c>
      <c r="J64" s="218" t="s">
        <v>38</v>
      </c>
      <c r="K64" s="217">
        <v>1</v>
      </c>
      <c r="L64" s="218" t="s">
        <v>53</v>
      </c>
      <c r="M64" s="218"/>
      <c r="N64" s="222">
        <f>H64*K64</f>
        <v>2</v>
      </c>
      <c r="O64" s="222" t="s">
        <v>53</v>
      </c>
      <c r="P64" s="226">
        <v>300000</v>
      </c>
      <c r="Q64" s="252">
        <f>N64*P64</f>
        <v>600000</v>
      </c>
    </row>
    <row r="65" spans="1:17">
      <c r="A65" s="204"/>
      <c r="B65" s="262"/>
      <c r="C65" s="348"/>
      <c r="D65" s="23"/>
      <c r="E65" s="23"/>
      <c r="F65" s="23"/>
      <c r="G65" s="23"/>
      <c r="H65" s="219"/>
      <c r="I65" s="218"/>
      <c r="J65" s="218"/>
      <c r="K65" s="217"/>
      <c r="L65" s="218"/>
      <c r="M65" s="218"/>
      <c r="N65" s="222"/>
      <c r="O65" s="222"/>
      <c r="P65" s="226"/>
      <c r="Q65" s="252"/>
    </row>
    <row r="66" spans="1:17">
      <c r="A66" s="660"/>
      <c r="B66" s="660"/>
      <c r="C66" s="661"/>
      <c r="D66" s="20"/>
      <c r="E66" s="20"/>
      <c r="F66" s="20"/>
      <c r="G66" s="20"/>
      <c r="H66" s="662"/>
      <c r="I66" s="663"/>
      <c r="J66" s="663"/>
      <c r="K66" s="664"/>
      <c r="L66" s="663"/>
      <c r="M66" s="663"/>
      <c r="N66" s="665"/>
      <c r="O66" s="665"/>
      <c r="P66" s="666"/>
      <c r="Q66" s="667"/>
    </row>
    <row r="67" spans="1:17">
      <c r="A67" s="668"/>
      <c r="B67" s="668"/>
      <c r="C67" s="669"/>
      <c r="D67" s="187"/>
      <c r="E67" s="187"/>
      <c r="F67" s="187"/>
      <c r="G67" s="187"/>
      <c r="H67" s="670"/>
      <c r="I67" s="671"/>
      <c r="J67" s="671"/>
      <c r="K67" s="670"/>
      <c r="L67" s="671"/>
      <c r="M67" s="671"/>
      <c r="N67" s="672"/>
      <c r="O67" s="672"/>
      <c r="P67" s="673"/>
      <c r="Q67" s="674"/>
    </row>
    <row r="68" spans="1:17">
      <c r="A68" s="204"/>
      <c r="B68" s="262"/>
      <c r="C68" s="347" t="s">
        <v>282</v>
      </c>
      <c r="D68" s="23"/>
      <c r="E68" s="23"/>
      <c r="F68" s="23"/>
      <c r="G68" s="23"/>
      <c r="H68" s="217"/>
      <c r="I68" s="218"/>
      <c r="J68" s="218"/>
      <c r="K68" s="217"/>
      <c r="L68" s="218"/>
      <c r="M68" s="218"/>
      <c r="N68" s="222"/>
      <c r="O68" s="222"/>
      <c r="P68" s="226"/>
      <c r="Q68" s="253"/>
    </row>
    <row r="69" spans="1:17">
      <c r="A69" s="204"/>
      <c r="B69" s="262"/>
      <c r="C69" s="348" t="s">
        <v>280</v>
      </c>
      <c r="D69" s="23"/>
      <c r="E69" s="23"/>
      <c r="F69" s="23"/>
      <c r="G69" s="23"/>
      <c r="H69" s="219">
        <v>2</v>
      </c>
      <c r="I69" s="218" t="s">
        <v>37</v>
      </c>
      <c r="J69" s="218" t="s">
        <v>38</v>
      </c>
      <c r="K69" s="217">
        <v>1</v>
      </c>
      <c r="L69" s="218" t="s">
        <v>53</v>
      </c>
      <c r="M69" s="218"/>
      <c r="N69" s="222">
        <f>H69*K69</f>
        <v>2</v>
      </c>
      <c r="O69" s="222" t="s">
        <v>53</v>
      </c>
      <c r="P69" s="226">
        <v>300000</v>
      </c>
      <c r="Q69" s="252">
        <f>N69*P69</f>
        <v>600000</v>
      </c>
    </row>
    <row r="70" spans="1:17">
      <c r="A70" s="204"/>
      <c r="B70" s="262"/>
      <c r="C70" s="346"/>
      <c r="D70" s="23"/>
      <c r="E70" s="23"/>
      <c r="F70" s="23"/>
      <c r="G70" s="23"/>
      <c r="H70" s="217"/>
      <c r="I70" s="218"/>
      <c r="J70" s="218"/>
      <c r="K70" s="217"/>
      <c r="L70" s="218"/>
      <c r="M70" s="218"/>
      <c r="N70" s="222"/>
      <c r="O70" s="222"/>
      <c r="P70" s="226"/>
      <c r="Q70" s="253"/>
    </row>
    <row r="71" spans="1:17">
      <c r="A71" s="204"/>
      <c r="B71" s="262"/>
      <c r="C71" s="347" t="s">
        <v>283</v>
      </c>
      <c r="D71" s="23"/>
      <c r="E71" s="23"/>
      <c r="F71" s="23"/>
      <c r="G71" s="23"/>
      <c r="H71" s="217"/>
      <c r="I71" s="218"/>
      <c r="J71" s="218"/>
      <c r="K71" s="217"/>
      <c r="L71" s="218"/>
      <c r="M71" s="218"/>
      <c r="N71" s="222"/>
      <c r="O71" s="222"/>
      <c r="P71" s="226"/>
      <c r="Q71" s="253"/>
    </row>
    <row r="72" spans="1:17">
      <c r="A72" s="204"/>
      <c r="B72" s="262"/>
      <c r="C72" s="346" t="s">
        <v>284</v>
      </c>
      <c r="D72" s="23"/>
      <c r="E72" s="23"/>
      <c r="F72" s="23"/>
      <c r="G72" s="23"/>
      <c r="H72" s="217"/>
      <c r="I72" s="218"/>
      <c r="J72" s="218"/>
      <c r="K72" s="217"/>
      <c r="L72" s="218"/>
      <c r="M72" s="218"/>
      <c r="N72" s="222"/>
      <c r="O72" s="222"/>
      <c r="P72" s="226"/>
      <c r="Q72" s="253"/>
    </row>
    <row r="73" spans="1:17">
      <c r="A73" s="204"/>
      <c r="B73" s="262"/>
      <c r="C73" s="348" t="s">
        <v>280</v>
      </c>
      <c r="D73" s="23"/>
      <c r="E73" s="23"/>
      <c r="F73" s="23"/>
      <c r="G73" s="23"/>
      <c r="H73" s="219">
        <v>2</v>
      </c>
      <c r="I73" s="218" t="s">
        <v>37</v>
      </c>
      <c r="J73" s="218" t="s">
        <v>38</v>
      </c>
      <c r="K73" s="217">
        <v>1</v>
      </c>
      <c r="L73" s="218" t="s">
        <v>53</v>
      </c>
      <c r="M73" s="218"/>
      <c r="N73" s="222">
        <f>H73*K73</f>
        <v>2</v>
      </c>
      <c r="O73" s="222" t="s">
        <v>53</v>
      </c>
      <c r="P73" s="226">
        <v>300000</v>
      </c>
      <c r="Q73" s="252">
        <f>N73*P73</f>
        <v>600000</v>
      </c>
    </row>
    <row r="74" spans="1:17">
      <c r="A74" s="204"/>
      <c r="B74" s="262"/>
      <c r="C74" s="346"/>
      <c r="D74" s="23"/>
      <c r="E74" s="23"/>
      <c r="F74" s="23"/>
      <c r="G74" s="23"/>
      <c r="H74" s="217"/>
      <c r="I74" s="218"/>
      <c r="J74" s="218"/>
      <c r="K74" s="217"/>
      <c r="L74" s="218"/>
      <c r="M74" s="218"/>
      <c r="N74" s="222"/>
      <c r="O74" s="222"/>
      <c r="P74" s="226"/>
      <c r="Q74" s="253"/>
    </row>
    <row r="75" spans="1:17">
      <c r="A75" s="205" t="s">
        <v>200</v>
      </c>
      <c r="B75" s="236"/>
      <c r="C75" s="214" t="s">
        <v>122</v>
      </c>
      <c r="D75" s="23"/>
      <c r="E75" s="23"/>
      <c r="F75" s="23"/>
      <c r="G75" s="23"/>
      <c r="H75" s="217"/>
      <c r="I75" s="218"/>
      <c r="J75" s="218"/>
      <c r="K75" s="217"/>
      <c r="L75" s="218"/>
      <c r="M75" s="218"/>
      <c r="N75" s="222"/>
      <c r="O75" s="222"/>
      <c r="P75" s="226"/>
      <c r="Q75" s="252">
        <f>SUM(Q76:Q77)</f>
        <v>24800000</v>
      </c>
    </row>
    <row r="76" spans="1:17">
      <c r="A76" s="205"/>
      <c r="B76" s="236"/>
      <c r="C76" s="214" t="s">
        <v>166</v>
      </c>
      <c r="D76" s="23"/>
      <c r="E76" s="23"/>
      <c r="F76" s="23"/>
      <c r="G76" s="23"/>
      <c r="H76" s="219">
        <v>33</v>
      </c>
      <c r="I76" s="218" t="s">
        <v>37</v>
      </c>
      <c r="J76" s="218" t="s">
        <v>38</v>
      </c>
      <c r="K76" s="217">
        <v>12</v>
      </c>
      <c r="L76" s="218" t="s">
        <v>53</v>
      </c>
      <c r="M76" s="218"/>
      <c r="N76" s="222">
        <f>H76*K76</f>
        <v>396</v>
      </c>
      <c r="O76" s="222" t="s">
        <v>53</v>
      </c>
      <c r="P76" s="226">
        <v>50000</v>
      </c>
      <c r="Q76" s="252">
        <f>N76*P76</f>
        <v>19800000</v>
      </c>
    </row>
    <row r="77" spans="1:17">
      <c r="A77" s="205"/>
      <c r="B77" s="236"/>
      <c r="C77" s="214" t="s">
        <v>277</v>
      </c>
      <c r="D77" s="23"/>
      <c r="E77" s="23"/>
      <c r="F77" s="23"/>
      <c r="G77" s="23"/>
      <c r="H77" s="659">
        <v>100</v>
      </c>
      <c r="I77" s="218" t="s">
        <v>37</v>
      </c>
      <c r="J77" s="218" t="s">
        <v>38</v>
      </c>
      <c r="K77" s="217">
        <v>1</v>
      </c>
      <c r="L77" s="218" t="s">
        <v>53</v>
      </c>
      <c r="M77" s="218"/>
      <c r="N77" s="222">
        <f>H77*K77</f>
        <v>100</v>
      </c>
      <c r="O77" s="222" t="s">
        <v>53</v>
      </c>
      <c r="P77" s="226">
        <v>50000</v>
      </c>
      <c r="Q77" s="252">
        <f>N77*P77</f>
        <v>5000000</v>
      </c>
    </row>
    <row r="78" spans="1:17">
      <c r="A78" s="205"/>
      <c r="B78" s="236"/>
      <c r="C78" s="214"/>
      <c r="D78" s="23"/>
      <c r="E78" s="23"/>
      <c r="F78" s="23"/>
      <c r="G78" s="23"/>
      <c r="H78" s="23"/>
      <c r="I78" s="23"/>
      <c r="J78" s="23"/>
      <c r="K78" s="480"/>
      <c r="L78" s="480"/>
      <c r="M78" s="480"/>
      <c r="N78" s="222"/>
      <c r="O78" s="222"/>
      <c r="P78" s="226"/>
      <c r="Q78" s="252"/>
    </row>
    <row r="79" spans="1:17">
      <c r="A79" s="205" t="s">
        <v>214</v>
      </c>
      <c r="B79" s="236"/>
      <c r="C79" s="221" t="s">
        <v>125</v>
      </c>
      <c r="D79" s="23"/>
      <c r="E79" s="23"/>
      <c r="F79" s="23"/>
      <c r="G79" s="23"/>
      <c r="H79" s="23"/>
      <c r="I79" s="23"/>
      <c r="J79" s="23"/>
      <c r="K79" s="480"/>
      <c r="L79" s="480"/>
      <c r="M79" s="480"/>
      <c r="N79" s="222"/>
      <c r="O79" s="222"/>
      <c r="P79" s="226"/>
      <c r="Q79" s="252">
        <f>Q80+Q81</f>
        <v>7000000</v>
      </c>
    </row>
    <row r="80" spans="1:17">
      <c r="A80" s="210"/>
      <c r="B80" s="237"/>
      <c r="C80" s="231" t="s">
        <v>167</v>
      </c>
      <c r="D80" s="23"/>
      <c r="E80" s="23"/>
      <c r="F80" s="23"/>
      <c r="G80" s="23"/>
      <c r="H80" s="220">
        <v>2</v>
      </c>
      <c r="I80" s="650" t="s">
        <v>37</v>
      </c>
      <c r="J80" s="218" t="s">
        <v>38</v>
      </c>
      <c r="K80" s="218">
        <v>10</v>
      </c>
      <c r="L80" s="218" t="s">
        <v>53</v>
      </c>
      <c r="M80" s="218" t="s">
        <v>53</v>
      </c>
      <c r="N80" s="222">
        <f>H80*K80</f>
        <v>20</v>
      </c>
      <c r="O80" s="222" t="s">
        <v>53</v>
      </c>
      <c r="P80" s="226">
        <v>50000</v>
      </c>
      <c r="Q80" s="252">
        <f t="shared" ref="Q80:Q81" si="2">N80*P80</f>
        <v>1000000</v>
      </c>
    </row>
    <row r="81" spans="1:20">
      <c r="A81" s="210"/>
      <c r="B81" s="237"/>
      <c r="C81" s="231" t="s">
        <v>168</v>
      </c>
      <c r="D81" s="23"/>
      <c r="E81" s="23"/>
      <c r="F81" s="23"/>
      <c r="G81" s="23"/>
      <c r="H81" s="220">
        <v>1</v>
      </c>
      <c r="I81" s="650" t="s">
        <v>37</v>
      </c>
      <c r="J81" s="218" t="s">
        <v>38</v>
      </c>
      <c r="K81" s="218">
        <v>12</v>
      </c>
      <c r="L81" s="218" t="s">
        <v>53</v>
      </c>
      <c r="M81" s="218"/>
      <c r="N81" s="222">
        <v>12</v>
      </c>
      <c r="O81" s="222" t="s">
        <v>53</v>
      </c>
      <c r="P81" s="226">
        <v>500000</v>
      </c>
      <c r="Q81" s="252">
        <f t="shared" si="2"/>
        <v>6000000</v>
      </c>
    </row>
    <row r="82" spans="1:20">
      <c r="A82" s="210"/>
      <c r="B82" s="237"/>
      <c r="C82" s="221"/>
      <c r="D82" s="23"/>
      <c r="E82" s="23"/>
      <c r="F82" s="23"/>
      <c r="G82" s="23"/>
      <c r="H82" s="23"/>
      <c r="I82" s="23"/>
      <c r="J82" s="23"/>
      <c r="K82" s="480"/>
      <c r="L82" s="480"/>
      <c r="M82" s="480"/>
      <c r="N82" s="222"/>
      <c r="O82" s="222"/>
      <c r="P82" s="226"/>
      <c r="Q82" s="252"/>
      <c r="T82" t="s">
        <v>12</v>
      </c>
    </row>
    <row r="83" spans="1:20">
      <c r="A83" s="205" t="s">
        <v>285</v>
      </c>
      <c r="B83" s="236"/>
      <c r="C83" s="221" t="s">
        <v>286</v>
      </c>
      <c r="D83" s="23"/>
      <c r="E83" s="23"/>
      <c r="F83" s="23"/>
      <c r="G83" s="23"/>
      <c r="H83" s="23"/>
      <c r="I83" s="23"/>
      <c r="J83" s="23"/>
      <c r="K83" s="480"/>
      <c r="L83" s="480"/>
      <c r="M83" s="480"/>
      <c r="N83" s="222"/>
      <c r="O83" s="222"/>
      <c r="P83" s="226"/>
      <c r="Q83" s="252">
        <f>Q84</f>
        <v>5000000</v>
      </c>
    </row>
    <row r="84" spans="1:20">
      <c r="A84" s="210"/>
      <c r="B84" s="237"/>
      <c r="C84" s="349" t="s">
        <v>287</v>
      </c>
      <c r="D84" s="23"/>
      <c r="E84" s="23"/>
      <c r="F84" s="23"/>
      <c r="G84" s="23"/>
      <c r="H84" s="220"/>
      <c r="I84" s="650"/>
      <c r="J84" s="218"/>
      <c r="K84" s="218"/>
      <c r="L84" s="218"/>
      <c r="M84" s="218"/>
      <c r="N84" s="222">
        <v>1</v>
      </c>
      <c r="O84" s="222" t="s">
        <v>169</v>
      </c>
      <c r="P84" s="226">
        <v>5000000</v>
      </c>
      <c r="Q84" s="252">
        <f t="shared" ref="Q84" si="3">N84*P84</f>
        <v>5000000</v>
      </c>
    </row>
    <row r="85" spans="1:20">
      <c r="A85" s="211"/>
      <c r="B85" s="238"/>
      <c r="C85" s="217"/>
      <c r="D85" s="23"/>
      <c r="E85" s="23"/>
      <c r="F85" s="23"/>
      <c r="G85" s="23"/>
      <c r="H85" s="23"/>
      <c r="I85" s="23"/>
      <c r="J85" s="23"/>
      <c r="K85" s="480"/>
      <c r="L85" s="480"/>
      <c r="M85" s="480"/>
      <c r="N85" s="222"/>
      <c r="O85" s="222"/>
      <c r="P85" s="226"/>
      <c r="Q85" s="252"/>
    </row>
    <row r="86" spans="1:20">
      <c r="A86" s="212" t="s">
        <v>201</v>
      </c>
      <c r="B86" s="238"/>
      <c r="C86" s="232" t="s">
        <v>170</v>
      </c>
      <c r="D86" s="23"/>
      <c r="E86" s="23"/>
      <c r="F86" s="23"/>
      <c r="G86" s="23"/>
      <c r="H86" s="23"/>
      <c r="I86" s="23"/>
      <c r="J86" s="23"/>
      <c r="K86" s="480"/>
      <c r="L86" s="481"/>
      <c r="M86" s="480"/>
      <c r="N86" s="267"/>
      <c r="O86" s="222"/>
      <c r="P86" s="226"/>
      <c r="Q86" s="252">
        <f>Q87+Q88+Q89+Q90+Q91+Q93</f>
        <v>25320000</v>
      </c>
    </row>
    <row r="87" spans="1:20">
      <c r="A87" s="649"/>
      <c r="B87" s="238"/>
      <c r="C87" s="239" t="s">
        <v>171</v>
      </c>
      <c r="D87" s="167"/>
      <c r="E87" s="167"/>
      <c r="F87" s="167"/>
      <c r="G87" s="167"/>
      <c r="H87" s="240">
        <v>1</v>
      </c>
      <c r="I87" s="241" t="s">
        <v>37</v>
      </c>
      <c r="J87" s="241" t="s">
        <v>38</v>
      </c>
      <c r="K87" s="242">
        <v>12</v>
      </c>
      <c r="L87" s="241" t="s">
        <v>172</v>
      </c>
      <c r="M87" s="241"/>
      <c r="N87" s="268">
        <f>H87*K87</f>
        <v>12</v>
      </c>
      <c r="O87" s="245" t="s">
        <v>57</v>
      </c>
      <c r="P87" s="176">
        <v>100000</v>
      </c>
      <c r="Q87" s="252">
        <f t="shared" ref="Q87:Q91" si="4">N87*P87</f>
        <v>1200000</v>
      </c>
    </row>
    <row r="88" spans="1:20">
      <c r="A88" s="208"/>
      <c r="B88" s="238"/>
      <c r="C88" s="239" t="s">
        <v>173</v>
      </c>
      <c r="D88" s="167"/>
      <c r="E88" s="167"/>
      <c r="F88" s="167"/>
      <c r="G88" s="167"/>
      <c r="H88" s="240">
        <v>3</v>
      </c>
      <c r="I88" s="241" t="s">
        <v>37</v>
      </c>
      <c r="J88" s="241" t="s">
        <v>38</v>
      </c>
      <c r="K88" s="242">
        <v>12</v>
      </c>
      <c r="L88" s="241" t="s">
        <v>172</v>
      </c>
      <c r="M88" s="241"/>
      <c r="N88" s="268">
        <f t="shared" ref="N88:N91" si="5">H88*K88</f>
        <v>36</v>
      </c>
      <c r="O88" s="245" t="s">
        <v>57</v>
      </c>
      <c r="P88" s="176">
        <v>85000</v>
      </c>
      <c r="Q88" s="252">
        <f t="shared" si="4"/>
        <v>3060000</v>
      </c>
    </row>
    <row r="89" spans="1:20">
      <c r="A89" s="208"/>
      <c r="B89" s="238"/>
      <c r="C89" s="239" t="s">
        <v>174</v>
      </c>
      <c r="D89" s="167"/>
      <c r="E89" s="167"/>
      <c r="F89" s="167"/>
      <c r="G89" s="167"/>
      <c r="H89" s="240">
        <v>3</v>
      </c>
      <c r="I89" s="241" t="s">
        <v>37</v>
      </c>
      <c r="J89" s="241" t="s">
        <v>38</v>
      </c>
      <c r="K89" s="242">
        <v>12</v>
      </c>
      <c r="L89" s="241" t="s">
        <v>172</v>
      </c>
      <c r="M89" s="241"/>
      <c r="N89" s="268">
        <f t="shared" si="5"/>
        <v>36</v>
      </c>
      <c r="O89" s="245" t="s">
        <v>57</v>
      </c>
      <c r="P89" s="176">
        <v>85000</v>
      </c>
      <c r="Q89" s="252">
        <f t="shared" si="4"/>
        <v>3060000</v>
      </c>
    </row>
    <row r="90" spans="1:20">
      <c r="A90" s="649"/>
      <c r="B90" s="238"/>
      <c r="C90" s="239" t="s">
        <v>175</v>
      </c>
      <c r="D90" s="167"/>
      <c r="E90" s="167"/>
      <c r="F90" s="167"/>
      <c r="G90" s="167"/>
      <c r="H90" s="240">
        <v>2</v>
      </c>
      <c r="I90" s="241" t="s">
        <v>37</v>
      </c>
      <c r="J90" s="241" t="s">
        <v>38</v>
      </c>
      <c r="K90" s="242">
        <v>12</v>
      </c>
      <c r="L90" s="241" t="s">
        <v>172</v>
      </c>
      <c r="M90" s="241"/>
      <c r="N90" s="268">
        <f t="shared" si="5"/>
        <v>24</v>
      </c>
      <c r="O90" s="245" t="s">
        <v>57</v>
      </c>
      <c r="P90" s="176">
        <v>70000</v>
      </c>
      <c r="Q90" s="252">
        <f t="shared" si="4"/>
        <v>1680000</v>
      </c>
    </row>
    <row r="91" spans="1:20">
      <c r="A91" s="649"/>
      <c r="B91" s="238"/>
      <c r="C91" s="239" t="s">
        <v>176</v>
      </c>
      <c r="D91" s="167"/>
      <c r="E91" s="167"/>
      <c r="F91" s="167"/>
      <c r="G91" s="167"/>
      <c r="H91" s="240">
        <v>4</v>
      </c>
      <c r="I91" s="241" t="s">
        <v>37</v>
      </c>
      <c r="J91" s="241" t="s">
        <v>38</v>
      </c>
      <c r="K91" s="242">
        <v>12</v>
      </c>
      <c r="L91" s="241" t="s">
        <v>172</v>
      </c>
      <c r="M91" s="241"/>
      <c r="N91" s="268">
        <f t="shared" si="5"/>
        <v>48</v>
      </c>
      <c r="O91" s="245" t="s">
        <v>57</v>
      </c>
      <c r="P91" s="176">
        <v>65000</v>
      </c>
      <c r="Q91" s="252">
        <f t="shared" si="4"/>
        <v>3120000</v>
      </c>
    </row>
    <row r="92" spans="1:20">
      <c r="A92" s="208"/>
      <c r="B92" s="238"/>
      <c r="C92" s="239" t="s">
        <v>177</v>
      </c>
      <c r="D92" s="167"/>
      <c r="E92" s="167"/>
      <c r="F92" s="167"/>
      <c r="G92" s="167"/>
      <c r="H92" s="167"/>
      <c r="I92" s="167"/>
      <c r="J92" s="167"/>
      <c r="K92" s="244"/>
      <c r="L92" s="244"/>
      <c r="M92" s="244"/>
      <c r="N92" s="269"/>
      <c r="O92" s="245"/>
      <c r="P92" s="176"/>
      <c r="Q92" s="254"/>
    </row>
    <row r="93" spans="1:20">
      <c r="A93" s="649"/>
      <c r="B93" s="238"/>
      <c r="C93" s="233"/>
      <c r="D93" s="167"/>
      <c r="E93" s="167"/>
      <c r="F93" s="167"/>
      <c r="G93" s="167"/>
      <c r="H93" s="217">
        <v>20</v>
      </c>
      <c r="I93" s="218" t="s">
        <v>37</v>
      </c>
      <c r="J93" s="218" t="s">
        <v>38</v>
      </c>
      <c r="K93" s="242">
        <v>12</v>
      </c>
      <c r="L93" s="241" t="s">
        <v>172</v>
      </c>
      <c r="M93" s="244"/>
      <c r="N93" s="268">
        <f>H93*K93</f>
        <v>240</v>
      </c>
      <c r="O93" s="245" t="s">
        <v>57</v>
      </c>
      <c r="P93" s="176">
        <v>55000</v>
      </c>
      <c r="Q93" s="252">
        <f>N93*P93</f>
        <v>13200000</v>
      </c>
    </row>
    <row r="94" spans="1:20">
      <c r="A94" s="649"/>
      <c r="B94" s="238"/>
      <c r="C94" s="233"/>
      <c r="D94" s="167"/>
      <c r="E94" s="167"/>
      <c r="F94" s="167"/>
      <c r="G94" s="167"/>
      <c r="H94" s="167"/>
      <c r="I94" s="167"/>
      <c r="J94" s="167"/>
      <c r="K94" s="244"/>
      <c r="L94" s="244"/>
      <c r="M94" s="244"/>
      <c r="N94" s="245"/>
      <c r="O94" s="245"/>
      <c r="P94" s="176"/>
      <c r="Q94" s="254"/>
    </row>
    <row r="95" spans="1:20">
      <c r="A95" s="204" t="s">
        <v>202</v>
      </c>
      <c r="B95" s="238"/>
      <c r="C95" s="246" t="s">
        <v>127</v>
      </c>
      <c r="D95" s="167"/>
      <c r="E95" s="167"/>
      <c r="F95" s="167"/>
      <c r="G95" s="167"/>
      <c r="H95" s="167"/>
      <c r="I95" s="167"/>
      <c r="J95" s="167"/>
      <c r="K95" s="244"/>
      <c r="L95" s="244"/>
      <c r="M95" s="244"/>
      <c r="N95" s="245"/>
      <c r="O95" s="245"/>
      <c r="P95" s="176"/>
      <c r="Q95" s="253">
        <f>Q97</f>
        <v>881250</v>
      </c>
    </row>
    <row r="96" spans="1:20">
      <c r="A96" s="205" t="s">
        <v>203</v>
      </c>
      <c r="B96" s="238"/>
      <c r="C96" s="247" t="s">
        <v>178</v>
      </c>
      <c r="D96" s="167"/>
      <c r="E96" s="167"/>
      <c r="F96" s="167"/>
      <c r="G96" s="167"/>
      <c r="H96" s="167"/>
      <c r="I96" s="167"/>
      <c r="J96" s="167"/>
      <c r="K96" s="244"/>
      <c r="L96" s="244"/>
      <c r="M96" s="244"/>
      <c r="N96" s="245"/>
      <c r="O96" s="245"/>
      <c r="P96" s="176"/>
      <c r="Q96" s="254"/>
    </row>
    <row r="97" spans="1:21">
      <c r="A97" s="649"/>
      <c r="B97" s="238"/>
      <c r="C97" s="248" t="s">
        <v>179</v>
      </c>
      <c r="D97" s="167"/>
      <c r="E97" s="167"/>
      <c r="F97" s="167"/>
      <c r="G97" s="167"/>
      <c r="H97" s="167"/>
      <c r="I97" s="167"/>
      <c r="J97" s="167"/>
      <c r="K97" s="244"/>
      <c r="L97" s="244"/>
      <c r="M97" s="244"/>
      <c r="N97" s="245">
        <v>3525</v>
      </c>
      <c r="O97" s="245" t="s">
        <v>51</v>
      </c>
      <c r="P97" s="176">
        <v>250</v>
      </c>
      <c r="Q97" s="252">
        <f>N97*P97</f>
        <v>881250</v>
      </c>
      <c r="U97">
        <f>131250/250</f>
        <v>525</v>
      </c>
    </row>
    <row r="98" spans="1:21">
      <c r="A98" s="649"/>
      <c r="B98" s="238"/>
      <c r="C98" s="248"/>
      <c r="D98" s="167"/>
      <c r="E98" s="167"/>
      <c r="F98" s="167"/>
      <c r="G98" s="167"/>
      <c r="H98" s="167"/>
      <c r="I98" s="167"/>
      <c r="J98" s="167"/>
      <c r="K98" s="244"/>
      <c r="L98" s="244"/>
      <c r="M98" s="244"/>
      <c r="N98" s="245"/>
      <c r="O98" s="245"/>
      <c r="P98" s="176"/>
      <c r="Q98" s="252"/>
    </row>
    <row r="99" spans="1:21">
      <c r="A99" s="204" t="s">
        <v>294</v>
      </c>
      <c r="B99" s="238"/>
      <c r="C99" s="250" t="s">
        <v>296</v>
      </c>
      <c r="D99" s="167"/>
      <c r="E99" s="167"/>
      <c r="F99" s="167"/>
      <c r="G99" s="167"/>
      <c r="H99" s="167"/>
      <c r="I99" s="167"/>
      <c r="J99" s="167"/>
      <c r="K99" s="244"/>
      <c r="L99" s="244"/>
      <c r="M99" s="244"/>
      <c r="N99" s="245"/>
      <c r="O99" s="245"/>
      <c r="P99" s="176"/>
      <c r="Q99" s="253">
        <f>Q100</f>
        <v>2500000</v>
      </c>
    </row>
    <row r="100" spans="1:21">
      <c r="A100" s="205" t="s">
        <v>295</v>
      </c>
      <c r="B100" s="238"/>
      <c r="C100" s="221" t="s">
        <v>232</v>
      </c>
      <c r="D100" s="23"/>
      <c r="E100" s="23"/>
      <c r="F100" s="23"/>
      <c r="G100" s="23"/>
      <c r="H100" s="23"/>
      <c r="I100" s="23"/>
      <c r="J100" s="23"/>
      <c r="K100" s="480"/>
      <c r="L100" s="480"/>
      <c r="M100" s="480"/>
      <c r="N100" s="222"/>
      <c r="O100" s="222"/>
      <c r="P100" s="226"/>
      <c r="Q100" s="252">
        <f>Q101</f>
        <v>2500000</v>
      </c>
    </row>
    <row r="101" spans="1:21">
      <c r="A101" s="205"/>
      <c r="B101" s="238"/>
      <c r="C101" s="353" t="s">
        <v>297</v>
      </c>
      <c r="D101" s="23"/>
      <c r="E101" s="23"/>
      <c r="F101" s="23"/>
      <c r="G101" s="23"/>
      <c r="H101" s="217">
        <v>1</v>
      </c>
      <c r="I101" s="218" t="s">
        <v>110</v>
      </c>
      <c r="J101" s="218" t="s">
        <v>38</v>
      </c>
      <c r="K101" s="217">
        <v>5</v>
      </c>
      <c r="L101" s="218" t="s">
        <v>53</v>
      </c>
      <c r="M101" s="218"/>
      <c r="N101" s="268">
        <f>H101*K101</f>
        <v>5</v>
      </c>
      <c r="O101" s="222" t="s">
        <v>110</v>
      </c>
      <c r="P101" s="226">
        <v>500000</v>
      </c>
      <c r="Q101" s="252">
        <f>N101*P101</f>
        <v>2500000</v>
      </c>
    </row>
    <row r="102" spans="1:21">
      <c r="A102" s="649"/>
      <c r="B102" s="238"/>
      <c r="C102" s="249"/>
      <c r="D102" s="167"/>
      <c r="E102" s="167"/>
      <c r="F102" s="167"/>
      <c r="G102" s="167"/>
      <c r="H102" s="167"/>
      <c r="I102" s="167"/>
      <c r="J102" s="167"/>
      <c r="K102" s="244"/>
      <c r="L102" s="244"/>
      <c r="M102" s="244"/>
      <c r="N102" s="245"/>
      <c r="O102" s="245"/>
      <c r="P102" s="176"/>
      <c r="Q102" s="254"/>
    </row>
    <row r="103" spans="1:21">
      <c r="A103" s="204" t="s">
        <v>204</v>
      </c>
      <c r="B103" s="238"/>
      <c r="C103" s="250" t="s">
        <v>136</v>
      </c>
      <c r="D103" s="167"/>
      <c r="E103" s="167"/>
      <c r="F103" s="167"/>
      <c r="G103" s="167"/>
      <c r="H103" s="167"/>
      <c r="I103" s="167"/>
      <c r="J103" s="167"/>
      <c r="K103" s="244"/>
      <c r="L103" s="244"/>
      <c r="M103" s="244"/>
      <c r="N103" s="245"/>
      <c r="O103" s="245"/>
      <c r="P103" s="176"/>
      <c r="Q103" s="253">
        <f>Q104</f>
        <v>28485000</v>
      </c>
    </row>
    <row r="104" spans="1:21">
      <c r="A104" s="205" t="s">
        <v>205</v>
      </c>
      <c r="B104" s="238"/>
      <c r="C104" s="221" t="s">
        <v>137</v>
      </c>
      <c r="D104" s="23"/>
      <c r="E104" s="23"/>
      <c r="F104" s="23"/>
      <c r="G104" s="23"/>
      <c r="H104" s="23"/>
      <c r="I104" s="23"/>
      <c r="J104" s="23"/>
      <c r="K104" s="480"/>
      <c r="L104" s="480"/>
      <c r="M104" s="480"/>
      <c r="N104" s="222"/>
      <c r="O104" s="222"/>
      <c r="P104" s="226"/>
      <c r="Q104" s="252">
        <f>Q106+Q110+Q114+Q119+Q122+Q126+Q134+Q138</f>
        <v>28485000</v>
      </c>
    </row>
    <row r="105" spans="1:21">
      <c r="A105" s="649"/>
      <c r="B105" s="238"/>
      <c r="C105" s="221"/>
      <c r="D105" s="23"/>
      <c r="E105" s="23"/>
      <c r="F105" s="23"/>
      <c r="G105" s="23"/>
      <c r="H105" s="23"/>
      <c r="I105" s="23"/>
      <c r="J105" s="23"/>
      <c r="K105" s="480"/>
      <c r="L105" s="480"/>
      <c r="M105" s="480"/>
      <c r="N105" s="222"/>
      <c r="O105" s="222"/>
      <c r="P105" s="226"/>
      <c r="Q105" s="252"/>
    </row>
    <row r="106" spans="1:21">
      <c r="A106" s="649"/>
      <c r="B106" s="238"/>
      <c r="C106" s="217" t="s">
        <v>180</v>
      </c>
      <c r="D106" s="23"/>
      <c r="E106" s="23"/>
      <c r="F106" s="23"/>
      <c r="G106" s="23"/>
      <c r="H106" s="23"/>
      <c r="I106" s="23"/>
      <c r="J106" s="23"/>
      <c r="K106" s="480"/>
      <c r="L106" s="480"/>
      <c r="M106" s="480"/>
      <c r="N106" s="222"/>
      <c r="O106" s="222"/>
      <c r="P106" s="226"/>
      <c r="Q106" s="252">
        <f>Q107+Q108</f>
        <v>5950000</v>
      </c>
    </row>
    <row r="107" spans="1:21">
      <c r="A107" s="649"/>
      <c r="B107" s="238"/>
      <c r="C107" s="234" t="s">
        <v>140</v>
      </c>
      <c r="D107" s="23"/>
      <c r="E107" s="23"/>
      <c r="F107" s="23"/>
      <c r="G107" s="23"/>
      <c r="H107" s="217">
        <v>175</v>
      </c>
      <c r="I107" s="218" t="s">
        <v>37</v>
      </c>
      <c r="J107" s="218" t="s">
        <v>38</v>
      </c>
      <c r="K107" s="217">
        <v>1</v>
      </c>
      <c r="L107" s="218" t="s">
        <v>53</v>
      </c>
      <c r="M107" s="218"/>
      <c r="N107" s="268">
        <f>H107*K107</f>
        <v>175</v>
      </c>
      <c r="O107" s="222" t="s">
        <v>45</v>
      </c>
      <c r="P107" s="226">
        <v>9000</v>
      </c>
      <c r="Q107" s="252">
        <f>N107*P107</f>
        <v>1575000</v>
      </c>
    </row>
    <row r="108" spans="1:21">
      <c r="A108" s="649"/>
      <c r="B108" s="238"/>
      <c r="C108" s="234" t="s">
        <v>181</v>
      </c>
      <c r="D108" s="23"/>
      <c r="E108" s="23"/>
      <c r="F108" s="23"/>
      <c r="G108" s="23"/>
      <c r="H108" s="217">
        <f>H107</f>
        <v>175</v>
      </c>
      <c r="I108" s="218" t="s">
        <v>37</v>
      </c>
      <c r="J108" s="218" t="s">
        <v>38</v>
      </c>
      <c r="K108" s="217">
        <v>1</v>
      </c>
      <c r="L108" s="218" t="s">
        <v>53</v>
      </c>
      <c r="M108" s="218"/>
      <c r="N108" s="268">
        <f>H108*K108</f>
        <v>175</v>
      </c>
      <c r="O108" s="222" t="s">
        <v>55</v>
      </c>
      <c r="P108" s="226">
        <v>25000</v>
      </c>
      <c r="Q108" s="252">
        <f>N108*P108</f>
        <v>4375000</v>
      </c>
    </row>
    <row r="109" spans="1:21">
      <c r="A109" s="649"/>
      <c r="B109" s="238"/>
      <c r="C109" s="235"/>
      <c r="D109" s="23"/>
      <c r="E109" s="23"/>
      <c r="F109" s="23"/>
      <c r="G109" s="23"/>
      <c r="H109" s="217"/>
      <c r="I109" s="218"/>
      <c r="J109" s="218"/>
      <c r="K109" s="217"/>
      <c r="L109" s="218"/>
      <c r="M109" s="218"/>
      <c r="N109" s="222"/>
      <c r="O109" s="222"/>
      <c r="P109" s="226"/>
      <c r="Q109" s="252"/>
    </row>
    <row r="110" spans="1:21">
      <c r="A110" s="649"/>
      <c r="B110" s="238"/>
      <c r="C110" s="217" t="s">
        <v>182</v>
      </c>
      <c r="D110" s="23"/>
      <c r="E110" s="23"/>
      <c r="F110" s="23"/>
      <c r="G110" s="23"/>
      <c r="H110" s="217"/>
      <c r="I110" s="218"/>
      <c r="J110" s="218"/>
      <c r="K110" s="217"/>
      <c r="L110" s="218"/>
      <c r="M110" s="218"/>
      <c r="N110" s="222"/>
      <c r="O110" s="222"/>
      <c r="P110" s="226"/>
      <c r="Q110" s="252">
        <f>Q112</f>
        <v>5400000</v>
      </c>
    </row>
    <row r="111" spans="1:21">
      <c r="A111" s="649"/>
      <c r="B111" s="238"/>
      <c r="C111" s="234" t="s">
        <v>183</v>
      </c>
      <c r="D111" s="23"/>
      <c r="E111" s="23"/>
      <c r="F111" s="23"/>
      <c r="G111" s="23"/>
      <c r="H111" s="217"/>
      <c r="I111" s="218"/>
      <c r="J111" s="218"/>
      <c r="K111" s="217"/>
      <c r="L111" s="218"/>
      <c r="M111" s="218"/>
      <c r="N111" s="222"/>
      <c r="O111" s="222"/>
      <c r="P111" s="226"/>
      <c r="Q111" s="252"/>
    </row>
    <row r="112" spans="1:21">
      <c r="A112" s="649"/>
      <c r="B112" s="238"/>
      <c r="C112" s="234" t="s">
        <v>140</v>
      </c>
      <c r="D112" s="23"/>
      <c r="E112" s="23"/>
      <c r="F112" s="23"/>
      <c r="G112" s="23"/>
      <c r="H112" s="217">
        <v>60</v>
      </c>
      <c r="I112" s="218" t="s">
        <v>37</v>
      </c>
      <c r="J112" s="218" t="s">
        <v>38</v>
      </c>
      <c r="K112" s="217">
        <v>10</v>
      </c>
      <c r="L112" s="218" t="s">
        <v>53</v>
      </c>
      <c r="M112" s="218"/>
      <c r="N112" s="268">
        <f>H112*K112</f>
        <v>600</v>
      </c>
      <c r="O112" s="222" t="s">
        <v>45</v>
      </c>
      <c r="P112" s="226">
        <v>9000</v>
      </c>
      <c r="Q112" s="252">
        <f>N112*P112</f>
        <v>5400000</v>
      </c>
    </row>
    <row r="113" spans="1:17">
      <c r="A113" s="649"/>
      <c r="B113" s="238"/>
      <c r="C113" s="235"/>
      <c r="D113" s="23"/>
      <c r="E113" s="23"/>
      <c r="F113" s="23"/>
      <c r="G113" s="23"/>
      <c r="H113" s="217"/>
      <c r="I113" s="218"/>
      <c r="J113" s="218"/>
      <c r="K113" s="217"/>
      <c r="L113" s="218"/>
      <c r="M113" s="218"/>
      <c r="N113" s="222"/>
      <c r="O113" s="222"/>
      <c r="P113" s="226"/>
      <c r="Q113" s="252"/>
    </row>
    <row r="114" spans="1:17">
      <c r="A114" s="649"/>
      <c r="B114" s="238"/>
      <c r="C114" s="217" t="s">
        <v>184</v>
      </c>
      <c r="D114" s="23"/>
      <c r="E114" s="23"/>
      <c r="F114" s="23"/>
      <c r="G114" s="23"/>
      <c r="H114" s="217"/>
      <c r="I114" s="218"/>
      <c r="J114" s="218"/>
      <c r="K114" s="217"/>
      <c r="L114" s="218"/>
      <c r="M114" s="218"/>
      <c r="N114" s="222"/>
      <c r="O114" s="222"/>
      <c r="P114" s="226"/>
      <c r="Q114" s="252">
        <f>Q115+Q116</f>
        <v>2040000</v>
      </c>
    </row>
    <row r="115" spans="1:17">
      <c r="A115" s="649"/>
      <c r="B115" s="238"/>
      <c r="C115" s="234" t="s">
        <v>140</v>
      </c>
      <c r="D115" s="23"/>
      <c r="E115" s="23"/>
      <c r="F115" s="23"/>
      <c r="G115" s="23"/>
      <c r="H115" s="217">
        <v>60</v>
      </c>
      <c r="I115" s="218" t="s">
        <v>37</v>
      </c>
      <c r="J115" s="218" t="s">
        <v>38</v>
      </c>
      <c r="K115" s="217">
        <v>1</v>
      </c>
      <c r="L115" s="218" t="s">
        <v>53</v>
      </c>
      <c r="M115" s="218"/>
      <c r="N115" s="268">
        <f>H115*K115</f>
        <v>60</v>
      </c>
      <c r="O115" s="222" t="s">
        <v>45</v>
      </c>
      <c r="P115" s="226">
        <v>9000</v>
      </c>
      <c r="Q115" s="252">
        <f t="shared" ref="Q115:Q116" si="6">N115*P115</f>
        <v>540000</v>
      </c>
    </row>
    <row r="116" spans="1:17">
      <c r="A116" s="649"/>
      <c r="B116" s="238"/>
      <c r="C116" s="234" t="s">
        <v>181</v>
      </c>
      <c r="D116" s="23"/>
      <c r="E116" s="23"/>
      <c r="F116" s="23"/>
      <c r="G116" s="23"/>
      <c r="H116" s="217">
        <v>60</v>
      </c>
      <c r="I116" s="218" t="s">
        <v>37</v>
      </c>
      <c r="J116" s="218" t="s">
        <v>38</v>
      </c>
      <c r="K116" s="217">
        <f>K115</f>
        <v>1</v>
      </c>
      <c r="L116" s="218" t="s">
        <v>53</v>
      </c>
      <c r="M116" s="218"/>
      <c r="N116" s="268">
        <f>H116*K116</f>
        <v>60</v>
      </c>
      <c r="O116" s="222" t="s">
        <v>55</v>
      </c>
      <c r="P116" s="226">
        <v>25000</v>
      </c>
      <c r="Q116" s="252">
        <f t="shared" si="6"/>
        <v>1500000</v>
      </c>
    </row>
    <row r="117" spans="1:17">
      <c r="A117" s="649"/>
      <c r="B117" s="238"/>
      <c r="C117" s="234"/>
      <c r="D117" s="23"/>
      <c r="E117" s="23"/>
      <c r="F117" s="23"/>
      <c r="G117" s="23"/>
      <c r="H117" s="217"/>
      <c r="I117" s="218"/>
      <c r="J117" s="218"/>
      <c r="K117" s="217"/>
      <c r="L117" s="218"/>
      <c r="M117" s="218"/>
      <c r="N117" s="268"/>
      <c r="O117" s="222"/>
      <c r="P117" s="226"/>
      <c r="Q117" s="252"/>
    </row>
    <row r="118" spans="1:17">
      <c r="A118" s="649" t="s">
        <v>12</v>
      </c>
      <c r="B118" s="238"/>
      <c r="C118" s="217" t="s">
        <v>288</v>
      </c>
      <c r="D118" s="23"/>
      <c r="E118" s="23"/>
      <c r="F118" s="23"/>
      <c r="G118" s="23"/>
      <c r="H118" s="217"/>
      <c r="I118" s="218"/>
      <c r="J118" s="218"/>
      <c r="K118" s="217"/>
      <c r="L118" s="218"/>
      <c r="M118" s="218"/>
      <c r="N118" s="222"/>
      <c r="O118" s="222"/>
      <c r="P118" s="226"/>
      <c r="Q118" s="252">
        <f>Q119+Q120</f>
        <v>6290000</v>
      </c>
    </row>
    <row r="119" spans="1:17">
      <c r="A119" s="649" t="s">
        <v>12</v>
      </c>
      <c r="B119" s="238"/>
      <c r="C119" s="234" t="s">
        <v>140</v>
      </c>
      <c r="D119" s="23"/>
      <c r="E119" s="23"/>
      <c r="F119" s="23"/>
      <c r="G119" s="23"/>
      <c r="H119" s="217">
        <v>185</v>
      </c>
      <c r="I119" s="218" t="s">
        <v>37</v>
      </c>
      <c r="J119" s="218" t="s">
        <v>38</v>
      </c>
      <c r="K119" s="217">
        <v>1</v>
      </c>
      <c r="L119" s="218" t="s">
        <v>53</v>
      </c>
      <c r="M119" s="218"/>
      <c r="N119" s="268">
        <f>H119*K119</f>
        <v>185</v>
      </c>
      <c r="O119" s="222" t="s">
        <v>45</v>
      </c>
      <c r="P119" s="226">
        <v>9000</v>
      </c>
      <c r="Q119" s="252">
        <f t="shared" ref="Q119:Q120" si="7">N119*P119</f>
        <v>1665000</v>
      </c>
    </row>
    <row r="120" spans="1:17">
      <c r="A120" s="649"/>
      <c r="B120" s="238"/>
      <c r="C120" s="234" t="s">
        <v>181</v>
      </c>
      <c r="D120" s="23"/>
      <c r="E120" s="23"/>
      <c r="F120" s="23"/>
      <c r="G120" s="23"/>
      <c r="H120" s="217">
        <f>H119</f>
        <v>185</v>
      </c>
      <c r="I120" s="218" t="s">
        <v>37</v>
      </c>
      <c r="J120" s="218" t="s">
        <v>38</v>
      </c>
      <c r="K120" s="217">
        <f>K119</f>
        <v>1</v>
      </c>
      <c r="L120" s="218" t="s">
        <v>53</v>
      </c>
      <c r="M120" s="218"/>
      <c r="N120" s="268">
        <f>H120*K120</f>
        <v>185</v>
      </c>
      <c r="O120" s="222" t="s">
        <v>55</v>
      </c>
      <c r="P120" s="226">
        <v>25000</v>
      </c>
      <c r="Q120" s="252">
        <f t="shared" si="7"/>
        <v>4625000</v>
      </c>
    </row>
    <row r="121" spans="1:17">
      <c r="A121" s="649"/>
      <c r="B121" s="238"/>
      <c r="C121" s="234"/>
      <c r="D121" s="23"/>
      <c r="E121" s="23"/>
      <c r="F121" s="23"/>
      <c r="G121" s="23"/>
      <c r="H121" s="217"/>
      <c r="I121" s="218"/>
      <c r="J121" s="218"/>
      <c r="K121" s="217"/>
      <c r="L121" s="218"/>
      <c r="M121" s="218"/>
      <c r="N121" s="268"/>
      <c r="O121" s="222"/>
      <c r="P121" s="226"/>
      <c r="Q121" s="252"/>
    </row>
    <row r="122" spans="1:17">
      <c r="A122" s="649"/>
      <c r="B122" s="238"/>
      <c r="C122" s="217" t="s">
        <v>289</v>
      </c>
      <c r="D122" s="23"/>
      <c r="E122" s="23"/>
      <c r="F122" s="23"/>
      <c r="G122" s="23"/>
      <c r="H122" s="217"/>
      <c r="I122" s="218"/>
      <c r="J122" s="218"/>
      <c r="K122" s="217"/>
      <c r="L122" s="218"/>
      <c r="M122" s="218"/>
      <c r="N122" s="222"/>
      <c r="O122" s="222"/>
      <c r="P122" s="226"/>
      <c r="Q122" s="252">
        <f>Q123+Q124</f>
        <v>3060000</v>
      </c>
    </row>
    <row r="123" spans="1:17">
      <c r="A123" s="649"/>
      <c r="B123" s="238"/>
      <c r="C123" s="234" t="s">
        <v>140</v>
      </c>
      <c r="D123" s="23"/>
      <c r="E123" s="23"/>
      <c r="F123" s="23"/>
      <c r="G123" s="23"/>
      <c r="H123" s="217">
        <v>90</v>
      </c>
      <c r="I123" s="218" t="s">
        <v>37</v>
      </c>
      <c r="J123" s="218" t="s">
        <v>38</v>
      </c>
      <c r="K123" s="217">
        <v>1</v>
      </c>
      <c r="L123" s="218" t="s">
        <v>53</v>
      </c>
      <c r="M123" s="218"/>
      <c r="N123" s="268">
        <f>H123*K123</f>
        <v>90</v>
      </c>
      <c r="O123" s="222" t="s">
        <v>45</v>
      </c>
      <c r="P123" s="226">
        <v>9000</v>
      </c>
      <c r="Q123" s="252">
        <f t="shared" ref="Q123:Q124" si="8">N123*P123</f>
        <v>810000</v>
      </c>
    </row>
    <row r="124" spans="1:17">
      <c r="A124" s="649"/>
      <c r="B124" s="238"/>
      <c r="C124" s="234" t="s">
        <v>181</v>
      </c>
      <c r="D124" s="23"/>
      <c r="E124" s="23"/>
      <c r="F124" s="23"/>
      <c r="G124" s="23"/>
      <c r="H124" s="217">
        <f>H123</f>
        <v>90</v>
      </c>
      <c r="I124" s="218" t="s">
        <v>37</v>
      </c>
      <c r="J124" s="218" t="s">
        <v>38</v>
      </c>
      <c r="K124" s="217">
        <f>K123</f>
        <v>1</v>
      </c>
      <c r="L124" s="218" t="s">
        <v>53</v>
      </c>
      <c r="M124" s="218"/>
      <c r="N124" s="268">
        <f>H124*K124</f>
        <v>90</v>
      </c>
      <c r="O124" s="222" t="s">
        <v>55</v>
      </c>
      <c r="P124" s="226">
        <v>25000</v>
      </c>
      <c r="Q124" s="252">
        <f t="shared" si="8"/>
        <v>2250000</v>
      </c>
    </row>
    <row r="125" spans="1:17">
      <c r="A125" s="649"/>
      <c r="B125" s="238"/>
      <c r="C125" s="234"/>
      <c r="D125" s="23"/>
      <c r="E125" s="23"/>
      <c r="F125" s="23"/>
      <c r="G125" s="23"/>
      <c r="H125" s="217"/>
      <c r="I125" s="218"/>
      <c r="J125" s="218"/>
      <c r="K125" s="217"/>
      <c r="L125" s="218"/>
      <c r="M125" s="218"/>
      <c r="N125" s="268"/>
      <c r="O125" s="222"/>
      <c r="P125" s="226"/>
      <c r="Q125" s="252"/>
    </row>
    <row r="126" spans="1:17">
      <c r="A126" s="649"/>
      <c r="B126" s="238"/>
      <c r="C126" s="217" t="s">
        <v>290</v>
      </c>
      <c r="D126" s="23"/>
      <c r="E126" s="23"/>
      <c r="F126" s="23"/>
      <c r="G126" s="23"/>
      <c r="H126" s="217"/>
      <c r="I126" s="218"/>
      <c r="J126" s="218"/>
      <c r="K126" s="217"/>
      <c r="L126" s="218"/>
      <c r="M126" s="218"/>
      <c r="N126" s="222"/>
      <c r="O126" s="222"/>
      <c r="P126" s="226"/>
      <c r="Q126" s="252">
        <f>Q127+Q128</f>
        <v>3060000</v>
      </c>
    </row>
    <row r="127" spans="1:17">
      <c r="A127" s="649"/>
      <c r="B127" s="238"/>
      <c r="C127" s="234" t="s">
        <v>140</v>
      </c>
      <c r="D127" s="23"/>
      <c r="E127" s="23"/>
      <c r="F127" s="23"/>
      <c r="G127" s="23"/>
      <c r="H127" s="217">
        <v>90</v>
      </c>
      <c r="I127" s="218" t="s">
        <v>37</v>
      </c>
      <c r="J127" s="218" t="s">
        <v>38</v>
      </c>
      <c r="K127" s="217">
        <v>1</v>
      </c>
      <c r="L127" s="218" t="s">
        <v>53</v>
      </c>
      <c r="M127" s="218"/>
      <c r="N127" s="268">
        <f>H127*K127</f>
        <v>90</v>
      </c>
      <c r="O127" s="222" t="s">
        <v>45</v>
      </c>
      <c r="P127" s="226">
        <v>9000</v>
      </c>
      <c r="Q127" s="252">
        <f t="shared" ref="Q127:Q128" si="9">N127*P127</f>
        <v>810000</v>
      </c>
    </row>
    <row r="128" spans="1:17">
      <c r="A128" s="649"/>
      <c r="B128" s="238"/>
      <c r="C128" s="234" t="s">
        <v>181</v>
      </c>
      <c r="D128" s="23"/>
      <c r="E128" s="23"/>
      <c r="F128" s="23"/>
      <c r="G128" s="23"/>
      <c r="H128" s="217">
        <f>H127</f>
        <v>90</v>
      </c>
      <c r="I128" s="218" t="s">
        <v>37</v>
      </c>
      <c r="J128" s="218" t="s">
        <v>38</v>
      </c>
      <c r="K128" s="217">
        <f>K127</f>
        <v>1</v>
      </c>
      <c r="L128" s="218" t="s">
        <v>53</v>
      </c>
      <c r="M128" s="218"/>
      <c r="N128" s="268">
        <f>H128*K128</f>
        <v>90</v>
      </c>
      <c r="O128" s="222" t="s">
        <v>55</v>
      </c>
      <c r="P128" s="226">
        <v>25000</v>
      </c>
      <c r="Q128" s="252">
        <f t="shared" si="9"/>
        <v>2250000</v>
      </c>
    </row>
    <row r="129" spans="1:17">
      <c r="A129" s="649"/>
      <c r="B129" s="238"/>
      <c r="C129" s="234"/>
      <c r="D129" s="23"/>
      <c r="E129" s="23"/>
      <c r="F129" s="23"/>
      <c r="G129" s="23"/>
      <c r="H129" s="217"/>
      <c r="I129" s="218"/>
      <c r="J129" s="218"/>
      <c r="K129" s="217"/>
      <c r="L129" s="218"/>
      <c r="M129" s="218"/>
      <c r="N129" s="268"/>
      <c r="O129" s="222"/>
      <c r="P129" s="226"/>
      <c r="Q129" s="252"/>
    </row>
    <row r="130" spans="1:17">
      <c r="A130" s="649"/>
      <c r="B130" s="238"/>
      <c r="C130" s="234"/>
      <c r="D130" s="23"/>
      <c r="E130" s="23"/>
      <c r="F130" s="23"/>
      <c r="G130" s="23"/>
      <c r="H130" s="217"/>
      <c r="I130" s="218"/>
      <c r="J130" s="218"/>
      <c r="K130" s="217"/>
      <c r="L130" s="218"/>
      <c r="M130" s="218"/>
      <c r="N130" s="268"/>
      <c r="O130" s="222"/>
      <c r="P130" s="226"/>
      <c r="Q130" s="252"/>
    </row>
    <row r="131" spans="1:17">
      <c r="A131" s="675"/>
      <c r="B131" s="676"/>
      <c r="C131" s="677"/>
      <c r="D131" s="20"/>
      <c r="E131" s="20"/>
      <c r="F131" s="20"/>
      <c r="G131" s="20"/>
      <c r="H131" s="664"/>
      <c r="I131" s="663"/>
      <c r="J131" s="663"/>
      <c r="K131" s="664"/>
      <c r="L131" s="663"/>
      <c r="M131" s="663"/>
      <c r="N131" s="678"/>
      <c r="O131" s="665"/>
      <c r="P131" s="666"/>
      <c r="Q131" s="667"/>
    </row>
    <row r="132" spans="1:17">
      <c r="A132" s="679"/>
      <c r="B132" s="680"/>
      <c r="C132" s="681"/>
      <c r="D132" s="187"/>
      <c r="E132" s="187"/>
      <c r="F132" s="187"/>
      <c r="G132" s="187"/>
      <c r="H132" s="670"/>
      <c r="I132" s="671"/>
      <c r="J132" s="671"/>
      <c r="K132" s="670"/>
      <c r="L132" s="671"/>
      <c r="M132" s="671"/>
      <c r="N132" s="682"/>
      <c r="O132" s="672"/>
      <c r="P132" s="673"/>
      <c r="Q132" s="683"/>
    </row>
    <row r="133" spans="1:17">
      <c r="A133" s="649"/>
      <c r="B133" s="238"/>
      <c r="C133" s="234"/>
      <c r="D133" s="23"/>
      <c r="E133" s="23"/>
      <c r="F133" s="23"/>
      <c r="G133" s="23"/>
      <c r="H133" s="217"/>
      <c r="I133" s="218"/>
      <c r="J133" s="218"/>
      <c r="K133" s="217"/>
      <c r="L133" s="218"/>
      <c r="M133" s="218"/>
      <c r="N133" s="268"/>
      <c r="O133" s="222"/>
      <c r="P133" s="226"/>
      <c r="Q133" s="252"/>
    </row>
    <row r="134" spans="1:17">
      <c r="A134" s="649"/>
      <c r="B134" s="238"/>
      <c r="C134" s="217" t="s">
        <v>291</v>
      </c>
      <c r="D134" s="23"/>
      <c r="E134" s="23"/>
      <c r="F134" s="23"/>
      <c r="G134" s="23"/>
      <c r="H134" s="217"/>
      <c r="I134" s="218"/>
      <c r="J134" s="218"/>
      <c r="K134" s="217"/>
      <c r="L134" s="218"/>
      <c r="M134" s="218"/>
      <c r="N134" s="222"/>
      <c r="O134" s="222"/>
      <c r="P134" s="226"/>
      <c r="Q134" s="252">
        <f>Q135+Q136</f>
        <v>3060000</v>
      </c>
    </row>
    <row r="135" spans="1:17">
      <c r="A135" s="649"/>
      <c r="B135" s="238"/>
      <c r="C135" s="234" t="s">
        <v>140</v>
      </c>
      <c r="D135" s="23"/>
      <c r="E135" s="23"/>
      <c r="F135" s="23"/>
      <c r="G135" s="23"/>
      <c r="H135" s="217">
        <v>90</v>
      </c>
      <c r="I135" s="218" t="s">
        <v>37</v>
      </c>
      <c r="J135" s="218" t="s">
        <v>38</v>
      </c>
      <c r="K135" s="217">
        <v>1</v>
      </c>
      <c r="L135" s="218" t="s">
        <v>53</v>
      </c>
      <c r="M135" s="218"/>
      <c r="N135" s="268">
        <f>H135*K135</f>
        <v>90</v>
      </c>
      <c r="O135" s="222" t="s">
        <v>45</v>
      </c>
      <c r="P135" s="226">
        <v>9000</v>
      </c>
      <c r="Q135" s="252">
        <f t="shared" ref="Q135:Q136" si="10">N135*P135</f>
        <v>810000</v>
      </c>
    </row>
    <row r="136" spans="1:17">
      <c r="A136" s="649"/>
      <c r="B136" s="238"/>
      <c r="C136" s="234" t="s">
        <v>181</v>
      </c>
      <c r="D136" s="23"/>
      <c r="E136" s="23"/>
      <c r="F136" s="23"/>
      <c r="G136" s="23"/>
      <c r="H136" s="217">
        <f>H135</f>
        <v>90</v>
      </c>
      <c r="I136" s="218" t="s">
        <v>37</v>
      </c>
      <c r="J136" s="218" t="s">
        <v>38</v>
      </c>
      <c r="K136" s="217">
        <f>K135</f>
        <v>1</v>
      </c>
      <c r="L136" s="218" t="s">
        <v>53</v>
      </c>
      <c r="M136" s="218"/>
      <c r="N136" s="268">
        <f>H136*K136</f>
        <v>90</v>
      </c>
      <c r="O136" s="222" t="s">
        <v>55</v>
      </c>
      <c r="P136" s="226">
        <v>25000</v>
      </c>
      <c r="Q136" s="252">
        <f t="shared" si="10"/>
        <v>2250000</v>
      </c>
    </row>
    <row r="137" spans="1:17">
      <c r="A137" s="649"/>
      <c r="B137" s="238"/>
      <c r="C137" s="234"/>
      <c r="D137" s="23"/>
      <c r="E137" s="23"/>
      <c r="F137" s="23"/>
      <c r="G137" s="23"/>
      <c r="H137" s="217"/>
      <c r="I137" s="218"/>
      <c r="J137" s="218"/>
      <c r="K137" s="217"/>
      <c r="L137" s="218"/>
      <c r="M137" s="218"/>
      <c r="N137" s="268"/>
      <c r="O137" s="222"/>
      <c r="P137" s="226"/>
      <c r="Q137" s="252"/>
    </row>
    <row r="138" spans="1:17">
      <c r="A138" s="649"/>
      <c r="B138" s="238"/>
      <c r="C138" s="217" t="s">
        <v>293</v>
      </c>
      <c r="D138" s="23"/>
      <c r="E138" s="23"/>
      <c r="F138" s="23"/>
      <c r="G138" s="23"/>
      <c r="H138" s="217"/>
      <c r="I138" s="218"/>
      <c r="J138" s="218"/>
      <c r="K138" s="217"/>
      <c r="L138" s="218"/>
      <c r="M138" s="218"/>
      <c r="N138" s="222"/>
      <c r="O138" s="222"/>
      <c r="P138" s="226"/>
      <c r="Q138" s="252">
        <f>Q140+Q141</f>
        <v>4250000</v>
      </c>
    </row>
    <row r="139" spans="1:17">
      <c r="A139" s="649"/>
      <c r="B139" s="238"/>
      <c r="C139" s="350" t="s">
        <v>292</v>
      </c>
      <c r="D139" s="23"/>
      <c r="E139" s="23"/>
      <c r="F139" s="23"/>
      <c r="G139" s="23"/>
      <c r="H139" s="217"/>
      <c r="I139" s="218"/>
      <c r="J139" s="218"/>
      <c r="K139" s="217"/>
      <c r="L139" s="218"/>
      <c r="M139" s="218"/>
      <c r="N139" s="222"/>
      <c r="O139" s="222"/>
      <c r="P139" s="226"/>
      <c r="Q139" s="252"/>
    </row>
    <row r="140" spans="1:17">
      <c r="A140" s="649"/>
      <c r="B140" s="238"/>
      <c r="C140" s="234" t="s">
        <v>140</v>
      </c>
      <c r="D140" s="23"/>
      <c r="E140" s="23"/>
      <c r="F140" s="23"/>
      <c r="G140" s="23"/>
      <c r="H140" s="217">
        <v>125</v>
      </c>
      <c r="I140" s="218" t="s">
        <v>37</v>
      </c>
      <c r="J140" s="218" t="s">
        <v>38</v>
      </c>
      <c r="K140" s="217">
        <v>1</v>
      </c>
      <c r="L140" s="218" t="s">
        <v>53</v>
      </c>
      <c r="M140" s="218"/>
      <c r="N140" s="268">
        <f>H140*K140</f>
        <v>125</v>
      </c>
      <c r="O140" s="222" t="s">
        <v>45</v>
      </c>
      <c r="P140" s="226">
        <v>9000</v>
      </c>
      <c r="Q140" s="252">
        <f t="shared" ref="Q140:Q141" si="11">N140*P140</f>
        <v>1125000</v>
      </c>
    </row>
    <row r="141" spans="1:17">
      <c r="A141" s="649"/>
      <c r="B141" s="238"/>
      <c r="C141" s="234" t="s">
        <v>181</v>
      </c>
      <c r="D141" s="23"/>
      <c r="E141" s="23"/>
      <c r="F141" s="23"/>
      <c r="G141" s="23"/>
      <c r="H141" s="217">
        <f>H140</f>
        <v>125</v>
      </c>
      <c r="I141" s="218" t="s">
        <v>37</v>
      </c>
      <c r="J141" s="218" t="s">
        <v>38</v>
      </c>
      <c r="K141" s="217">
        <f>K140</f>
        <v>1</v>
      </c>
      <c r="L141" s="218" t="s">
        <v>53</v>
      </c>
      <c r="M141" s="218"/>
      <c r="N141" s="268">
        <f>H141*K141</f>
        <v>125</v>
      </c>
      <c r="O141" s="222" t="s">
        <v>55</v>
      </c>
      <c r="P141" s="226">
        <v>25000</v>
      </c>
      <c r="Q141" s="252">
        <f t="shared" si="11"/>
        <v>3125000</v>
      </c>
    </row>
    <row r="142" spans="1:17">
      <c r="A142" s="649"/>
      <c r="B142" s="238"/>
      <c r="C142" s="234"/>
      <c r="D142" s="23"/>
      <c r="E142" s="23"/>
      <c r="F142" s="23"/>
      <c r="G142" s="23"/>
      <c r="H142" s="217"/>
      <c r="I142" s="218"/>
      <c r="J142" s="218"/>
      <c r="K142" s="217"/>
      <c r="L142" s="218"/>
      <c r="M142" s="218"/>
      <c r="N142" s="268"/>
      <c r="O142" s="222"/>
      <c r="P142" s="226"/>
      <c r="Q142" s="252"/>
    </row>
    <row r="143" spans="1:17">
      <c r="A143" s="54"/>
      <c r="B143" s="147"/>
      <c r="C143" s="55"/>
      <c r="D143" s="56"/>
      <c r="E143" s="56"/>
      <c r="F143" s="56"/>
      <c r="G143" s="56"/>
      <c r="H143" s="56"/>
      <c r="I143" s="56"/>
      <c r="J143" s="56"/>
      <c r="K143" s="86"/>
      <c r="L143" s="86"/>
      <c r="M143" s="86"/>
      <c r="N143" s="483"/>
      <c r="O143" s="88"/>
      <c r="P143" s="102"/>
      <c r="Q143" s="103"/>
    </row>
    <row r="144" spans="1:17">
      <c r="A144" s="509" t="s">
        <v>59</v>
      </c>
      <c r="B144" s="510"/>
      <c r="C144" s="510"/>
      <c r="D144" s="510"/>
      <c r="E144" s="510"/>
      <c r="F144" s="510"/>
      <c r="G144" s="510"/>
      <c r="H144" s="510"/>
      <c r="I144" s="510"/>
      <c r="J144" s="510"/>
      <c r="K144" s="510"/>
      <c r="L144" s="510"/>
      <c r="M144" s="510"/>
      <c r="N144" s="510"/>
      <c r="O144" s="510"/>
      <c r="P144" s="510"/>
      <c r="Q144" s="104">
        <f>Q27</f>
        <v>100000000</v>
      </c>
    </row>
    <row r="145" spans="1:20">
      <c r="A145" s="18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89"/>
      <c r="O145" s="90"/>
      <c r="P145" s="105"/>
      <c r="Q145" s="106"/>
      <c r="T145" s="202">
        <f>100000000-Q144</f>
        <v>0</v>
      </c>
    </row>
    <row r="146" spans="1:20">
      <c r="A146" s="24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511" t="s">
        <v>60</v>
      </c>
      <c r="O146" s="512"/>
      <c r="P146" s="512"/>
      <c r="Q146" s="513"/>
    </row>
    <row r="147" spans="1:20">
      <c r="A147" s="24"/>
      <c r="B147" s="23"/>
      <c r="C147" s="23"/>
      <c r="D147" s="23"/>
      <c r="E147" s="524"/>
      <c r="F147" s="524"/>
      <c r="G147" s="524"/>
      <c r="H147" s="524"/>
      <c r="I147" s="57"/>
      <c r="J147" s="57"/>
      <c r="K147" s="23"/>
      <c r="L147" s="23"/>
      <c r="M147" s="23"/>
      <c r="N147" s="91"/>
      <c r="O147" s="92"/>
      <c r="P147" s="107"/>
      <c r="Q147" s="108"/>
    </row>
    <row r="148" spans="1:20">
      <c r="A148" s="24"/>
      <c r="B148" s="23"/>
      <c r="C148" s="23"/>
      <c r="D148" s="23"/>
      <c r="E148" s="524"/>
      <c r="F148" s="524"/>
      <c r="G148" s="524"/>
      <c r="H148" s="524"/>
      <c r="I148" s="57"/>
      <c r="J148" s="57"/>
      <c r="K148" s="23"/>
      <c r="L148" s="23"/>
      <c r="M148" s="23"/>
      <c r="N148" s="91"/>
      <c r="O148" s="92"/>
      <c r="P148" s="107"/>
      <c r="Q148" s="108"/>
    </row>
    <row r="149" spans="1:20">
      <c r="A149" s="24"/>
      <c r="B149" s="23"/>
      <c r="C149" s="23"/>
      <c r="D149" s="23"/>
      <c r="E149" s="524"/>
      <c r="F149" s="524"/>
      <c r="G149" s="524"/>
      <c r="H149" s="524"/>
      <c r="I149" s="57"/>
      <c r="J149" s="57"/>
      <c r="K149" s="23"/>
      <c r="L149" s="23"/>
      <c r="M149" s="23"/>
      <c r="N149" s="91"/>
      <c r="O149" s="92"/>
      <c r="P149" s="107"/>
      <c r="Q149" s="108"/>
    </row>
    <row r="150" spans="1:20">
      <c r="A150" s="24"/>
      <c r="B150" s="23"/>
      <c r="C150" s="23"/>
      <c r="D150" s="23"/>
      <c r="E150" s="524"/>
      <c r="F150" s="524"/>
      <c r="G150" s="524"/>
      <c r="H150" s="524"/>
      <c r="I150" s="57"/>
      <c r="J150" s="57"/>
      <c r="K150" s="23"/>
      <c r="L150" s="23"/>
      <c r="M150" s="23"/>
      <c r="N150" s="91"/>
      <c r="O150" s="92"/>
      <c r="P150" s="107"/>
      <c r="Q150" s="108"/>
    </row>
    <row r="151" spans="1:20">
      <c r="A151" s="24"/>
      <c r="B151" s="23"/>
      <c r="C151" s="23"/>
      <c r="D151" s="23"/>
      <c r="E151" s="524"/>
      <c r="F151" s="524"/>
      <c r="G151" s="524"/>
      <c r="H151" s="524"/>
      <c r="I151" s="57"/>
      <c r="J151" s="57"/>
      <c r="K151" s="23"/>
      <c r="L151" s="23"/>
      <c r="M151" s="23"/>
      <c r="N151" s="528" t="s">
        <v>61</v>
      </c>
      <c r="O151" s="529"/>
      <c r="P151" s="529"/>
      <c r="Q151" s="530"/>
    </row>
    <row r="152" spans="1:20">
      <c r="A152" s="24"/>
      <c r="B152" s="23"/>
      <c r="C152" s="23"/>
      <c r="D152" s="23"/>
      <c r="E152" s="57"/>
      <c r="F152" s="57"/>
      <c r="G152" s="57"/>
      <c r="H152" s="57"/>
      <c r="I152" s="57"/>
      <c r="J152" s="57"/>
      <c r="K152" s="23"/>
      <c r="L152" s="23"/>
      <c r="M152" s="23"/>
      <c r="N152" s="531" t="s">
        <v>62</v>
      </c>
      <c r="O152" s="532"/>
      <c r="P152" s="532"/>
      <c r="Q152" s="533"/>
    </row>
    <row r="153" spans="1:20">
      <c r="A153" s="24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93"/>
      <c r="O153" s="534" t="s">
        <v>63</v>
      </c>
      <c r="P153" s="534"/>
      <c r="Q153" s="535"/>
    </row>
    <row r="154" spans="1:20">
      <c r="A154" s="58" t="s">
        <v>64</v>
      </c>
      <c r="B154" s="59"/>
      <c r="C154" s="59"/>
      <c r="D154" s="59"/>
      <c r="E154" s="59"/>
      <c r="F154" s="59" t="s">
        <v>5</v>
      </c>
      <c r="G154" s="59"/>
      <c r="H154" s="59"/>
      <c r="I154" s="59"/>
      <c r="J154" s="59"/>
      <c r="K154" s="59"/>
      <c r="L154" s="59"/>
      <c r="M154" s="94"/>
      <c r="N154" s="95"/>
      <c r="O154" s="95"/>
      <c r="P154" s="95"/>
      <c r="Q154" s="109"/>
    </row>
    <row r="155" spans="1:20">
      <c r="A155" s="58" t="s">
        <v>65</v>
      </c>
      <c r="B155" s="60"/>
      <c r="C155" s="60"/>
      <c r="D155" s="59"/>
      <c r="E155" s="59"/>
      <c r="F155" s="59" t="s">
        <v>5</v>
      </c>
      <c r="G155" s="59"/>
      <c r="H155" s="59"/>
      <c r="I155" s="59"/>
      <c r="J155" s="59"/>
      <c r="K155" s="59"/>
      <c r="L155" s="59"/>
      <c r="M155" s="94"/>
      <c r="N155" s="95"/>
      <c r="O155" s="95"/>
      <c r="P155" s="95"/>
      <c r="Q155" s="109"/>
    </row>
    <row r="156" spans="1:20">
      <c r="A156" s="61" t="s">
        <v>66</v>
      </c>
      <c r="B156" s="62"/>
      <c r="C156" s="62"/>
      <c r="D156" s="62"/>
      <c r="E156" s="62"/>
      <c r="F156" s="62" t="s">
        <v>5</v>
      </c>
      <c r="G156" s="62"/>
      <c r="H156" s="64"/>
      <c r="I156" s="64"/>
      <c r="J156" s="64"/>
      <c r="K156" s="64"/>
      <c r="L156" s="64"/>
      <c r="M156" s="64"/>
      <c r="N156" s="64"/>
      <c r="O156" s="64"/>
      <c r="P156" s="64"/>
      <c r="Q156" s="110"/>
    </row>
    <row r="157" spans="1:20">
      <c r="A157" s="65">
        <v>1</v>
      </c>
      <c r="B157" s="142"/>
      <c r="C157" s="66"/>
      <c r="D157" s="66"/>
      <c r="E157" s="66"/>
      <c r="F157" s="66"/>
      <c r="G157" s="66"/>
      <c r="H157" s="67"/>
      <c r="I157" s="67"/>
      <c r="J157" s="67"/>
      <c r="K157" s="67"/>
      <c r="L157" s="67"/>
      <c r="M157" s="67"/>
      <c r="N157" s="67"/>
      <c r="O157" s="67"/>
      <c r="P157" s="67"/>
      <c r="Q157" s="111"/>
    </row>
    <row r="158" spans="1:20">
      <c r="A158" s="68">
        <v>2</v>
      </c>
      <c r="B158" s="71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112"/>
    </row>
    <row r="159" spans="1:20">
      <c r="A159" s="70"/>
      <c r="B159" s="143"/>
      <c r="C159" s="69"/>
      <c r="D159" s="69"/>
      <c r="E159" s="71"/>
      <c r="F159" s="69"/>
      <c r="G159" s="72"/>
      <c r="H159" s="71"/>
      <c r="I159" s="69"/>
      <c r="J159" s="69"/>
      <c r="K159" s="71"/>
      <c r="L159" s="69"/>
      <c r="M159" s="69"/>
      <c r="N159" s="69"/>
      <c r="O159" s="69"/>
      <c r="P159" s="69"/>
      <c r="Q159" s="97"/>
    </row>
    <row r="160" spans="1:20">
      <c r="A160" s="70" t="s">
        <v>67</v>
      </c>
      <c r="B160" s="143"/>
      <c r="C160" s="69"/>
      <c r="D160" s="69"/>
      <c r="E160" s="71"/>
      <c r="F160" s="69"/>
      <c r="G160" s="72"/>
      <c r="H160" s="71"/>
      <c r="I160" s="69"/>
      <c r="J160" s="71"/>
      <c r="K160" s="69"/>
      <c r="L160" s="69"/>
      <c r="M160" s="69"/>
      <c r="N160" s="69"/>
      <c r="O160" s="69"/>
      <c r="P160" s="69"/>
      <c r="Q160" s="97"/>
    </row>
    <row r="161" spans="1:17">
      <c r="A161" s="651" t="s">
        <v>68</v>
      </c>
      <c r="B161" s="652" t="s">
        <v>69</v>
      </c>
      <c r="C161" s="653"/>
      <c r="D161" s="654"/>
      <c r="E161" s="652" t="s">
        <v>70</v>
      </c>
      <c r="F161" s="653"/>
      <c r="G161" s="653"/>
      <c r="H161" s="653"/>
      <c r="I161" s="654"/>
      <c r="J161" s="652" t="s">
        <v>71</v>
      </c>
      <c r="K161" s="653"/>
      <c r="L161" s="653"/>
      <c r="M161" s="653"/>
      <c r="N161" s="654"/>
      <c r="O161" s="536" t="s">
        <v>72</v>
      </c>
      <c r="P161" s="537"/>
      <c r="Q161" s="538"/>
    </row>
    <row r="162" spans="1:17">
      <c r="A162" s="655"/>
      <c r="B162" s="655"/>
      <c r="C162" s="69"/>
      <c r="D162" s="97"/>
      <c r="E162" s="655"/>
      <c r="F162" s="69"/>
      <c r="G162" s="69"/>
      <c r="H162" s="69"/>
      <c r="I162" s="97"/>
      <c r="J162" s="655"/>
      <c r="K162" s="69"/>
      <c r="L162" s="69"/>
      <c r="M162" s="69"/>
      <c r="N162" s="97"/>
      <c r="O162" s="69"/>
      <c r="P162" s="69"/>
      <c r="Q162" s="97"/>
    </row>
    <row r="163" spans="1:17">
      <c r="A163" s="655">
        <v>1</v>
      </c>
      <c r="B163" s="655"/>
      <c r="C163" s="69"/>
      <c r="D163" s="97"/>
      <c r="E163" s="68"/>
      <c r="F163" s="69"/>
      <c r="G163" s="72"/>
      <c r="H163" s="71"/>
      <c r="I163" s="112"/>
      <c r="J163" s="655"/>
      <c r="K163" s="72"/>
      <c r="L163" s="69"/>
      <c r="M163" s="69"/>
      <c r="N163" s="97"/>
      <c r="O163" s="69"/>
      <c r="P163" s="69"/>
      <c r="Q163" s="112"/>
    </row>
    <row r="164" spans="1:17">
      <c r="A164" s="655"/>
      <c r="B164" s="655"/>
      <c r="C164" s="69"/>
      <c r="D164" s="97"/>
      <c r="E164" s="68"/>
      <c r="F164" s="69"/>
      <c r="G164" s="72"/>
      <c r="H164" s="72"/>
      <c r="I164" s="112"/>
      <c r="J164" s="656"/>
      <c r="K164" s="72"/>
      <c r="L164" s="69"/>
      <c r="M164" s="69"/>
      <c r="N164" s="97"/>
      <c r="O164" s="69"/>
      <c r="P164" s="72"/>
      <c r="Q164" s="112"/>
    </row>
    <row r="165" spans="1:17">
      <c r="A165" s="655">
        <v>2</v>
      </c>
      <c r="B165" s="655"/>
      <c r="C165" s="69"/>
      <c r="D165" s="97"/>
      <c r="E165" s="68"/>
      <c r="F165" s="69"/>
      <c r="G165" s="69"/>
      <c r="H165" s="71"/>
      <c r="I165" s="112"/>
      <c r="J165" s="656"/>
      <c r="K165" s="72"/>
      <c r="L165" s="69"/>
      <c r="M165" s="69"/>
      <c r="N165" s="97"/>
      <c r="O165" s="69"/>
      <c r="P165" s="72"/>
      <c r="Q165" s="112"/>
    </row>
    <row r="166" spans="1:17">
      <c r="A166" s="655"/>
      <c r="B166" s="655"/>
      <c r="C166" s="69"/>
      <c r="D166" s="97"/>
      <c r="E166" s="68"/>
      <c r="F166" s="72"/>
      <c r="G166" s="72"/>
      <c r="H166" s="72"/>
      <c r="I166" s="112"/>
      <c r="J166" s="656"/>
      <c r="K166" s="72"/>
      <c r="L166" s="69"/>
      <c r="M166" s="69"/>
      <c r="N166" s="97"/>
      <c r="O166" s="69"/>
      <c r="P166" s="72"/>
      <c r="Q166" s="112"/>
    </row>
    <row r="167" spans="1:17">
      <c r="A167" s="655">
        <v>3</v>
      </c>
      <c r="B167" s="655"/>
      <c r="C167" s="69"/>
      <c r="D167" s="97"/>
      <c r="E167" s="656"/>
      <c r="F167" s="72"/>
      <c r="G167" s="72"/>
      <c r="H167" s="71"/>
      <c r="I167" s="112"/>
      <c r="J167" s="656"/>
      <c r="K167" s="72"/>
      <c r="L167" s="69"/>
      <c r="M167" s="69"/>
      <c r="N167" s="579"/>
      <c r="O167" s="657"/>
      <c r="P167" s="580"/>
      <c r="Q167" s="579"/>
    </row>
    <row r="168" spans="1:17">
      <c r="A168" s="88"/>
      <c r="B168" s="54"/>
      <c r="C168" s="187"/>
      <c r="D168" s="147"/>
      <c r="E168" s="54"/>
      <c r="F168" s="187"/>
      <c r="G168" s="187"/>
      <c r="H168" s="187"/>
      <c r="I168" s="147"/>
      <c r="J168" s="54"/>
      <c r="K168" s="187"/>
      <c r="L168" s="187"/>
      <c r="M168" s="187"/>
      <c r="N168" s="482"/>
      <c r="O168" s="54"/>
      <c r="P168" s="658"/>
      <c r="Q168" s="147"/>
    </row>
  </sheetData>
  <mergeCells count="43">
    <mergeCell ref="O161:Q161"/>
    <mergeCell ref="Q23:Q24"/>
    <mergeCell ref="C23:M24"/>
    <mergeCell ref="B161:D161"/>
    <mergeCell ref="J161:N161"/>
    <mergeCell ref="E161:I161"/>
    <mergeCell ref="A23:B24"/>
    <mergeCell ref="A25:B25"/>
    <mergeCell ref="E150:H150"/>
    <mergeCell ref="E151:H151"/>
    <mergeCell ref="N151:Q151"/>
    <mergeCell ref="N152:Q152"/>
    <mergeCell ref="O153:Q153"/>
    <mergeCell ref="A144:P144"/>
    <mergeCell ref="N146:Q146"/>
    <mergeCell ref="E147:H147"/>
    <mergeCell ref="E148:H148"/>
    <mergeCell ref="E149:H149"/>
    <mergeCell ref="A21:Q21"/>
    <mergeCell ref="A22:Q22"/>
    <mergeCell ref="N23:P23"/>
    <mergeCell ref="C25:M25"/>
    <mergeCell ref="I5:Q5"/>
    <mergeCell ref="A14:Q14"/>
    <mergeCell ref="A15:D15"/>
    <mergeCell ref="E15:P15"/>
    <mergeCell ref="A16:D16"/>
    <mergeCell ref="E16:P16"/>
    <mergeCell ref="I8:Q8"/>
    <mergeCell ref="E11:H11"/>
    <mergeCell ref="E12:H12"/>
    <mergeCell ref="E13:H13"/>
    <mergeCell ref="A1:O1"/>
    <mergeCell ref="A2:O2"/>
    <mergeCell ref="A3:Q3"/>
    <mergeCell ref="A4:Q4"/>
    <mergeCell ref="P1:Q2"/>
    <mergeCell ref="A17:D17"/>
    <mergeCell ref="E17:P17"/>
    <mergeCell ref="A18:D18"/>
    <mergeCell ref="E18:P18"/>
    <mergeCell ref="A19:D19"/>
    <mergeCell ref="E19:P19"/>
  </mergeCells>
  <printOptions horizontalCentered="1"/>
  <pageMargins left="0.23622047244094491" right="0.23622047244094491" top="0.74803149606299213" bottom="0.51181102362204722" header="0.31496062992125984" footer="0.31496062992125984"/>
  <pageSetup paperSize="10000" scale="85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5"/>
  <sheetViews>
    <sheetView topLeftCell="A37" workbookViewId="0">
      <selection activeCell="P49" sqref="P49"/>
    </sheetView>
  </sheetViews>
  <sheetFormatPr defaultColWidth="9" defaultRowHeight="15"/>
  <cols>
    <col min="1" max="1" width="6.7109375" style="1" customWidth="1"/>
    <col min="2" max="2" width="19.7109375" style="1" customWidth="1"/>
    <col min="3" max="3" width="11.5703125" style="1" customWidth="1"/>
    <col min="4" max="4" width="2.28515625" style="1" customWidth="1"/>
    <col min="5" max="5" width="13.140625" style="1" customWidth="1"/>
    <col min="6" max="6" width="3.7109375" style="1" customWidth="1"/>
    <col min="7" max="7" width="4" style="1" customWidth="1"/>
    <col min="8" max="8" width="4.28515625" style="1" customWidth="1"/>
    <col min="9" max="9" width="2.85546875" style="1" customWidth="1"/>
    <col min="10" max="10" width="3.7109375" style="1" customWidth="1"/>
    <col min="11" max="11" width="3.42578125" style="1" customWidth="1"/>
    <col min="12" max="12" width="3" style="1" customWidth="1"/>
    <col min="13" max="13" width="6.7109375" style="2" customWidth="1"/>
    <col min="14" max="14" width="6.42578125" style="1" customWidth="1"/>
    <col min="15" max="15" width="9.5703125" style="3" customWidth="1"/>
    <col min="16" max="16" width="12.85546875" style="1" customWidth="1"/>
    <col min="19" max="19" width="14.7109375" customWidth="1"/>
  </cols>
  <sheetData>
    <row r="1" spans="1:19" ht="15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97" t="s">
        <v>1</v>
      </c>
      <c r="P1" s="498"/>
    </row>
    <row r="2" spans="1:19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541"/>
      <c r="P2" s="542"/>
    </row>
    <row r="3" spans="1:19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90"/>
    </row>
    <row r="4" spans="1:19" ht="15.75">
      <c r="A4" s="491" t="s">
        <v>298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</row>
    <row r="5" spans="1:19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22"/>
      <c r="N5" s="115"/>
      <c r="O5" s="124"/>
      <c r="P5" s="125"/>
    </row>
    <row r="6" spans="1:19" s="173" customFormat="1" ht="30.75" customHeight="1">
      <c r="A6" s="182" t="s">
        <v>4</v>
      </c>
      <c r="B6" s="183"/>
      <c r="C6" s="5"/>
      <c r="D6" s="5" t="s">
        <v>5</v>
      </c>
      <c r="E6" s="188" t="s">
        <v>323</v>
      </c>
      <c r="F6" s="6"/>
      <c r="G6" s="6"/>
      <c r="H6" s="545" t="s">
        <v>325</v>
      </c>
      <c r="I6" s="545"/>
      <c r="J6" s="545"/>
      <c r="K6" s="545"/>
      <c r="L6" s="545"/>
      <c r="M6" s="545"/>
      <c r="N6" s="545"/>
      <c r="O6" s="545"/>
      <c r="P6" s="546"/>
    </row>
    <row r="7" spans="1:19">
      <c r="A7" s="4" t="s">
        <v>6</v>
      </c>
      <c r="B7" s="139"/>
      <c r="C7" s="30"/>
      <c r="D7" s="30" t="s">
        <v>5</v>
      </c>
      <c r="E7" s="188" t="s">
        <v>324</v>
      </c>
      <c r="F7" s="6"/>
      <c r="G7" s="6"/>
      <c r="H7" s="30" t="s">
        <v>7</v>
      </c>
      <c r="I7" s="30"/>
      <c r="J7" s="30"/>
      <c r="K7" s="30"/>
      <c r="L7" s="30"/>
      <c r="M7" s="31"/>
      <c r="N7" s="30"/>
      <c r="O7" s="42"/>
      <c r="P7" s="43"/>
    </row>
    <row r="8" spans="1:19">
      <c r="A8" s="4" t="s">
        <v>8</v>
      </c>
      <c r="B8" s="139"/>
      <c r="C8" s="5"/>
      <c r="D8" s="5" t="s">
        <v>5</v>
      </c>
      <c r="E8" s="188" t="s">
        <v>327</v>
      </c>
      <c r="F8" s="6"/>
      <c r="G8" s="6"/>
      <c r="H8" s="30" t="s">
        <v>7</v>
      </c>
      <c r="P8" s="138"/>
      <c r="S8" t="s">
        <v>12</v>
      </c>
    </row>
    <row r="9" spans="1:19" s="173" customFormat="1" ht="30" customHeight="1">
      <c r="A9" s="182" t="s">
        <v>9</v>
      </c>
      <c r="B9" s="183"/>
      <c r="C9" s="5"/>
      <c r="D9" s="5" t="s">
        <v>5</v>
      </c>
      <c r="E9" s="188" t="s">
        <v>328</v>
      </c>
      <c r="F9" s="6"/>
      <c r="G9" s="6"/>
      <c r="H9" s="545" t="s">
        <v>326</v>
      </c>
      <c r="I9" s="545"/>
      <c r="J9" s="545"/>
      <c r="K9" s="545"/>
      <c r="L9" s="545"/>
      <c r="M9" s="545"/>
      <c r="N9" s="545"/>
      <c r="O9" s="545"/>
      <c r="P9" s="546"/>
    </row>
    <row r="10" spans="1:19" ht="27" customHeight="1">
      <c r="A10" s="182" t="s">
        <v>10</v>
      </c>
      <c r="B10" s="183"/>
      <c r="C10" s="184"/>
      <c r="D10" s="5" t="s">
        <v>5</v>
      </c>
      <c r="E10" s="188" t="s">
        <v>329</v>
      </c>
      <c r="F10" s="6"/>
      <c r="G10" s="6"/>
      <c r="H10" s="545" t="s">
        <v>344</v>
      </c>
      <c r="I10" s="545"/>
      <c r="J10" s="545"/>
      <c r="K10" s="545"/>
      <c r="L10" s="545"/>
      <c r="M10" s="545"/>
      <c r="N10" s="545"/>
      <c r="O10" s="545"/>
      <c r="P10" s="546"/>
    </row>
    <row r="11" spans="1:19">
      <c r="A11" s="159" t="s">
        <v>11</v>
      </c>
      <c r="B11" s="165"/>
      <c r="C11" s="11"/>
      <c r="D11" s="11" t="s">
        <v>5</v>
      </c>
      <c r="E11" s="130" t="s">
        <v>7</v>
      </c>
      <c r="F11" s="130"/>
      <c r="G11" s="130"/>
      <c r="H11" s="130"/>
      <c r="I11" s="30"/>
      <c r="J11" s="30"/>
      <c r="K11" s="30"/>
      <c r="L11" s="30"/>
      <c r="M11" s="31"/>
      <c r="N11" s="30"/>
      <c r="O11" s="42"/>
      <c r="P11" s="43"/>
    </row>
    <row r="12" spans="1:19">
      <c r="A12" s="160" t="s">
        <v>13</v>
      </c>
      <c r="B12" s="166"/>
      <c r="C12" s="11"/>
      <c r="D12" s="30" t="s">
        <v>5</v>
      </c>
      <c r="E12" s="577">
        <v>0</v>
      </c>
      <c r="F12" s="577"/>
      <c r="G12" s="130"/>
      <c r="H12" s="130"/>
      <c r="I12" s="30"/>
      <c r="J12" s="30"/>
      <c r="K12" s="30"/>
      <c r="L12" s="30"/>
      <c r="M12" s="31"/>
      <c r="N12" s="30"/>
      <c r="O12" s="42"/>
      <c r="P12" s="43"/>
    </row>
    <row r="13" spans="1:19">
      <c r="A13" s="160" t="s">
        <v>14</v>
      </c>
      <c r="B13" s="166"/>
      <c r="C13" s="11"/>
      <c r="D13" s="30" t="s">
        <v>5</v>
      </c>
      <c r="E13" s="577">
        <f>P18</f>
        <v>15000000</v>
      </c>
      <c r="F13" s="577"/>
      <c r="G13" s="130"/>
      <c r="H13" s="130"/>
      <c r="I13" s="30"/>
      <c r="J13" s="30"/>
      <c r="K13" s="30"/>
      <c r="L13" s="30"/>
      <c r="M13" s="31"/>
      <c r="N13" s="30"/>
      <c r="O13" s="42"/>
      <c r="P13" s="43"/>
    </row>
    <row r="14" spans="1:19">
      <c r="A14" s="161" t="s">
        <v>15</v>
      </c>
      <c r="B14" s="166"/>
      <c r="C14" s="11"/>
      <c r="D14" s="30" t="s">
        <v>5</v>
      </c>
      <c r="E14" s="578">
        <v>0</v>
      </c>
      <c r="F14" s="578"/>
      <c r="G14" s="130"/>
      <c r="H14" s="130"/>
      <c r="I14" s="30"/>
      <c r="J14" s="30"/>
      <c r="K14" s="30"/>
      <c r="L14" s="30"/>
      <c r="M14" s="31"/>
      <c r="N14" s="30"/>
      <c r="O14" s="42"/>
      <c r="P14" s="43"/>
    </row>
    <row r="15" spans="1:19">
      <c r="A15" s="494" t="s">
        <v>16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6"/>
    </row>
    <row r="16" spans="1:19">
      <c r="A16" s="539" t="s">
        <v>17</v>
      </c>
      <c r="B16" s="539"/>
      <c r="C16" s="539"/>
      <c r="D16" s="539"/>
      <c r="E16" s="540" t="s">
        <v>18</v>
      </c>
      <c r="F16" s="501"/>
      <c r="G16" s="501"/>
      <c r="H16" s="501"/>
      <c r="I16" s="501"/>
      <c r="J16" s="501"/>
      <c r="K16" s="501"/>
      <c r="L16" s="501"/>
      <c r="M16" s="501"/>
      <c r="N16" s="501"/>
      <c r="O16" s="502"/>
      <c r="P16" s="343" t="s">
        <v>19</v>
      </c>
    </row>
    <row r="17" spans="1:19">
      <c r="A17" s="549" t="s">
        <v>20</v>
      </c>
      <c r="B17" s="550"/>
      <c r="C17" s="550"/>
      <c r="D17" s="551"/>
      <c r="E17" s="304" t="s">
        <v>367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3"/>
      <c r="P17" s="302">
        <v>0.3347</v>
      </c>
    </row>
    <row r="18" spans="1:19">
      <c r="A18" s="555" t="s">
        <v>21</v>
      </c>
      <c r="B18" s="556"/>
      <c r="C18" s="556"/>
      <c r="D18" s="557"/>
      <c r="E18" s="305" t="s">
        <v>22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300">
        <f>P28</f>
        <v>15000000</v>
      </c>
    </row>
    <row r="19" spans="1:19" s="173" customFormat="1" ht="30.75" customHeight="1">
      <c r="A19" s="571" t="s">
        <v>23</v>
      </c>
      <c r="B19" s="572"/>
      <c r="C19" s="572"/>
      <c r="D19" s="573"/>
      <c r="E19" s="574" t="s">
        <v>343</v>
      </c>
      <c r="F19" s="575"/>
      <c r="G19" s="575"/>
      <c r="H19" s="575"/>
      <c r="I19" s="575"/>
      <c r="J19" s="575"/>
      <c r="K19" s="575"/>
      <c r="L19" s="575"/>
      <c r="M19" s="575"/>
      <c r="N19" s="575"/>
      <c r="O19" s="576"/>
      <c r="P19" s="303" t="s">
        <v>143</v>
      </c>
    </row>
    <row r="20" spans="1:19">
      <c r="A20" s="555" t="s">
        <v>24</v>
      </c>
      <c r="B20" s="556"/>
      <c r="C20" s="556"/>
      <c r="D20" s="557"/>
      <c r="E20" s="305" t="s">
        <v>234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301">
        <v>1</v>
      </c>
    </row>
    <row r="21" spans="1:19">
      <c r="A21" s="306" t="s">
        <v>233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7"/>
    </row>
    <row r="22" spans="1:19">
      <c r="A22" s="503" t="s">
        <v>25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5"/>
    </row>
    <row r="23" spans="1:19">
      <c r="A23" s="503" t="s">
        <v>26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5"/>
    </row>
    <row r="24" spans="1:19" ht="15" customHeight="1">
      <c r="A24" s="519" t="s">
        <v>27</v>
      </c>
      <c r="B24" s="520"/>
      <c r="C24" s="515" t="s">
        <v>28</v>
      </c>
      <c r="D24" s="516"/>
      <c r="E24" s="516"/>
      <c r="F24" s="516"/>
      <c r="G24" s="516"/>
      <c r="H24" s="516"/>
      <c r="I24" s="516"/>
      <c r="J24" s="516"/>
      <c r="K24" s="516"/>
      <c r="L24" s="516"/>
      <c r="M24" s="506" t="s">
        <v>29</v>
      </c>
      <c r="N24" s="506"/>
      <c r="O24" s="506"/>
      <c r="P24" s="514" t="s">
        <v>30</v>
      </c>
    </row>
    <row r="25" spans="1:19" ht="25.5">
      <c r="A25" s="521"/>
      <c r="B25" s="522"/>
      <c r="C25" s="517"/>
      <c r="D25" s="518"/>
      <c r="E25" s="518"/>
      <c r="F25" s="518"/>
      <c r="G25" s="518"/>
      <c r="H25" s="518"/>
      <c r="I25" s="518"/>
      <c r="J25" s="518"/>
      <c r="K25" s="518"/>
      <c r="L25" s="518"/>
      <c r="M25" s="342" t="s">
        <v>186</v>
      </c>
      <c r="N25" s="342" t="s">
        <v>32</v>
      </c>
      <c r="O25" s="48" t="s">
        <v>33</v>
      </c>
      <c r="P25" s="514"/>
    </row>
    <row r="26" spans="1:19">
      <c r="A26" s="507">
        <v>1</v>
      </c>
      <c r="B26" s="523"/>
      <c r="C26" s="507">
        <v>2</v>
      </c>
      <c r="D26" s="508"/>
      <c r="E26" s="508"/>
      <c r="F26" s="508"/>
      <c r="G26" s="508"/>
      <c r="H26" s="508"/>
      <c r="I26" s="508"/>
      <c r="J26" s="508"/>
      <c r="K26" s="508"/>
      <c r="L26" s="508"/>
      <c r="M26" s="341">
        <v>3</v>
      </c>
      <c r="N26" s="341">
        <v>4</v>
      </c>
      <c r="O26" s="49">
        <v>5</v>
      </c>
      <c r="P26" s="50">
        <v>6</v>
      </c>
    </row>
    <row r="27" spans="1:19">
      <c r="A27" s="120"/>
      <c r="B27" s="145"/>
      <c r="C27" s="121"/>
      <c r="D27" s="20"/>
      <c r="E27" s="20"/>
      <c r="F27" s="20"/>
      <c r="G27" s="20"/>
      <c r="H27" s="20"/>
      <c r="I27" s="33"/>
      <c r="J27" s="33"/>
      <c r="K27" s="33"/>
      <c r="L27" s="33"/>
      <c r="M27" s="35"/>
      <c r="N27" s="36"/>
      <c r="O27" s="51"/>
      <c r="P27" s="36"/>
    </row>
    <row r="28" spans="1:19">
      <c r="A28" s="271" t="s">
        <v>330</v>
      </c>
      <c r="B28" s="146"/>
      <c r="C28" s="276" t="s">
        <v>83</v>
      </c>
      <c r="D28" s="23"/>
      <c r="E28" s="23"/>
      <c r="F28" s="23"/>
      <c r="G28" s="23"/>
      <c r="H28" s="23"/>
      <c r="I28" s="339"/>
      <c r="J28" s="339"/>
      <c r="K28" s="339"/>
      <c r="L28" s="339"/>
      <c r="M28" s="37"/>
      <c r="N28" s="243"/>
      <c r="O28" s="186"/>
      <c r="P28" s="253">
        <f>P29</f>
        <v>15000000</v>
      </c>
      <c r="S28" s="336">
        <f>15000000-P28</f>
        <v>0</v>
      </c>
    </row>
    <row r="29" spans="1:19">
      <c r="A29" s="271" t="s">
        <v>331</v>
      </c>
      <c r="B29" s="146"/>
      <c r="C29" s="276" t="s">
        <v>34</v>
      </c>
      <c r="D29" s="23"/>
      <c r="E29" s="23"/>
      <c r="F29" s="23"/>
      <c r="G29" s="23"/>
      <c r="H29" s="23"/>
      <c r="I29" s="339"/>
      <c r="J29" s="339"/>
      <c r="K29" s="339"/>
      <c r="L29" s="339"/>
      <c r="M29" s="37"/>
      <c r="N29" s="243"/>
      <c r="O29" s="186"/>
      <c r="P29" s="253">
        <f>P30</f>
        <v>15000000</v>
      </c>
    </row>
    <row r="30" spans="1:19">
      <c r="A30" s="271" t="s">
        <v>332</v>
      </c>
      <c r="B30" s="146"/>
      <c r="C30" s="276" t="s">
        <v>35</v>
      </c>
      <c r="D30" s="23"/>
      <c r="E30" s="23"/>
      <c r="F30" s="282"/>
      <c r="G30" s="282"/>
      <c r="H30" s="282"/>
      <c r="I30" s="282"/>
      <c r="J30" s="282" t="s">
        <v>12</v>
      </c>
      <c r="K30" s="282"/>
      <c r="L30" s="282"/>
      <c r="M30" s="37"/>
      <c r="N30" s="243"/>
      <c r="O30" s="186"/>
      <c r="P30" s="253">
        <f>P31+P49+P60+P66</f>
        <v>15000000</v>
      </c>
    </row>
    <row r="31" spans="1:19">
      <c r="A31" s="271" t="s">
        <v>333</v>
      </c>
      <c r="B31" s="146"/>
      <c r="C31" s="276" t="s">
        <v>88</v>
      </c>
      <c r="D31" s="23"/>
      <c r="E31" s="23"/>
      <c r="F31" s="282"/>
      <c r="G31" s="282"/>
      <c r="H31" s="282"/>
      <c r="I31" s="282"/>
      <c r="J31" s="282"/>
      <c r="K31" s="282"/>
      <c r="L31" s="282"/>
      <c r="M31" s="37"/>
      <c r="N31" s="178"/>
      <c r="O31" s="289"/>
      <c r="P31" s="253">
        <f>P32+P46</f>
        <v>996000</v>
      </c>
    </row>
    <row r="32" spans="1:19">
      <c r="A32" s="189" t="s">
        <v>334</v>
      </c>
      <c r="B32" s="146"/>
      <c r="C32" s="169" t="s">
        <v>89</v>
      </c>
      <c r="D32" s="23"/>
      <c r="E32" s="23"/>
      <c r="F32" s="282"/>
      <c r="G32" s="282"/>
      <c r="H32" s="282"/>
      <c r="I32" s="282"/>
      <c r="J32" s="282"/>
      <c r="K32" s="282"/>
      <c r="L32" s="282"/>
      <c r="M32" s="37"/>
      <c r="N32" s="243"/>
      <c r="O32" s="186"/>
      <c r="P32" s="254">
        <f>SUM(P33:P44)</f>
        <v>879000</v>
      </c>
    </row>
    <row r="33" spans="1:16">
      <c r="A33" s="189"/>
      <c r="B33" s="146"/>
      <c r="C33" s="172" t="s">
        <v>222</v>
      </c>
      <c r="D33" s="23"/>
      <c r="E33" s="23"/>
      <c r="F33" s="282"/>
      <c r="G33" s="282"/>
      <c r="H33" s="282"/>
      <c r="I33" s="282"/>
      <c r="J33" s="282"/>
      <c r="K33" s="282"/>
      <c r="L33" s="282"/>
      <c r="M33" s="430">
        <v>1</v>
      </c>
      <c r="N33" s="243" t="s">
        <v>44</v>
      </c>
      <c r="O33" s="179">
        <v>55000</v>
      </c>
      <c r="P33" s="254">
        <f t="shared" ref="P33:P45" si="0">M33*O33</f>
        <v>55000</v>
      </c>
    </row>
    <row r="34" spans="1:16">
      <c r="A34" s="189"/>
      <c r="B34" s="146"/>
      <c r="C34" s="172" t="s">
        <v>223</v>
      </c>
      <c r="D34" s="23"/>
      <c r="E34" s="23"/>
      <c r="F34" s="282"/>
      <c r="G34" s="282"/>
      <c r="H34" s="282"/>
      <c r="I34" s="282"/>
      <c r="J34" s="282"/>
      <c r="K34" s="282"/>
      <c r="L34" s="282"/>
      <c r="M34" s="430">
        <v>75</v>
      </c>
      <c r="N34" s="243" t="s">
        <v>51</v>
      </c>
      <c r="O34" s="179">
        <v>500</v>
      </c>
      <c r="P34" s="254">
        <f t="shared" si="0"/>
        <v>37500</v>
      </c>
    </row>
    <row r="35" spans="1:16">
      <c r="A35" s="189" t="s">
        <v>12</v>
      </c>
      <c r="B35" s="146"/>
      <c r="C35" s="172" t="s">
        <v>224</v>
      </c>
      <c r="D35" s="23"/>
      <c r="E35" s="23"/>
      <c r="F35" s="282"/>
      <c r="G35" s="282"/>
      <c r="H35" s="282"/>
      <c r="I35" s="282"/>
      <c r="J35" s="282"/>
      <c r="K35" s="282"/>
      <c r="L35" s="282"/>
      <c r="M35" s="430">
        <v>75</v>
      </c>
      <c r="N35" s="243" t="s">
        <v>51</v>
      </c>
      <c r="O35" s="179">
        <v>600</v>
      </c>
      <c r="P35" s="254">
        <f t="shared" si="0"/>
        <v>45000</v>
      </c>
    </row>
    <row r="36" spans="1:16">
      <c r="A36" s="189"/>
      <c r="B36" s="146"/>
      <c r="C36" s="171" t="s">
        <v>91</v>
      </c>
      <c r="D36" s="23"/>
      <c r="E36" s="23"/>
      <c r="F36" s="282"/>
      <c r="G36" s="282"/>
      <c r="H36" s="282"/>
      <c r="I36" s="282"/>
      <c r="J36" s="282"/>
      <c r="K36" s="282"/>
      <c r="L36" s="282"/>
      <c r="M36" s="431">
        <v>20</v>
      </c>
      <c r="N36" s="296" t="s">
        <v>51</v>
      </c>
      <c r="O36" s="299">
        <v>3600</v>
      </c>
      <c r="P36" s="186">
        <f t="shared" si="0"/>
        <v>72000</v>
      </c>
    </row>
    <row r="37" spans="1:16">
      <c r="A37" s="189"/>
      <c r="B37" s="146"/>
      <c r="C37" s="168" t="s">
        <v>95</v>
      </c>
      <c r="D37" s="23"/>
      <c r="E37" s="23"/>
      <c r="F37" s="282"/>
      <c r="G37" s="282"/>
      <c r="H37" s="282"/>
      <c r="I37" s="282"/>
      <c r="J37" s="282"/>
      <c r="K37" s="282"/>
      <c r="L37" s="282"/>
      <c r="M37" s="431">
        <v>6</v>
      </c>
      <c r="N37" s="296" t="s">
        <v>96</v>
      </c>
      <c r="O37" s="299">
        <v>16800</v>
      </c>
      <c r="P37" s="254">
        <f t="shared" si="0"/>
        <v>100800</v>
      </c>
    </row>
    <row r="38" spans="1:16">
      <c r="A38" s="189"/>
      <c r="B38" s="146"/>
      <c r="C38" s="171" t="s">
        <v>99</v>
      </c>
      <c r="D38" s="23"/>
      <c r="E38" s="23"/>
      <c r="F38" s="282"/>
      <c r="G38" s="282"/>
      <c r="H38" s="282"/>
      <c r="I38" s="282"/>
      <c r="J38" s="282"/>
      <c r="K38" s="282"/>
      <c r="L38" s="282"/>
      <c r="M38" s="431">
        <v>4</v>
      </c>
      <c r="N38" s="296" t="s">
        <v>47</v>
      </c>
      <c r="O38" s="299">
        <v>7300</v>
      </c>
      <c r="P38" s="254">
        <f t="shared" si="0"/>
        <v>29200</v>
      </c>
    </row>
    <row r="39" spans="1:16">
      <c r="A39" s="189"/>
      <c r="B39" s="146"/>
      <c r="C39" s="172" t="s">
        <v>225</v>
      </c>
      <c r="D39" s="23"/>
      <c r="E39" s="23"/>
      <c r="F39" s="282"/>
      <c r="G39" s="282"/>
      <c r="H39" s="282"/>
      <c r="I39" s="282"/>
      <c r="J39" s="282"/>
      <c r="K39" s="282"/>
      <c r="L39" s="282"/>
      <c r="M39" s="430">
        <v>10</v>
      </c>
      <c r="N39" s="243" t="s">
        <v>96</v>
      </c>
      <c r="O39" s="179">
        <v>6300</v>
      </c>
      <c r="P39" s="254">
        <f t="shared" si="0"/>
        <v>63000</v>
      </c>
    </row>
    <row r="40" spans="1:16">
      <c r="A40" s="272"/>
      <c r="B40" s="146"/>
      <c r="C40" s="172" t="s">
        <v>93</v>
      </c>
      <c r="D40" s="23"/>
      <c r="E40" s="23"/>
      <c r="F40" s="282"/>
      <c r="G40" s="282"/>
      <c r="H40" s="282"/>
      <c r="I40" s="282"/>
      <c r="J40" s="282"/>
      <c r="K40" s="282"/>
      <c r="L40" s="282"/>
      <c r="M40" s="430">
        <v>3</v>
      </c>
      <c r="N40" s="243" t="s">
        <v>96</v>
      </c>
      <c r="O40" s="179">
        <v>23500</v>
      </c>
      <c r="P40" s="254">
        <f t="shared" si="0"/>
        <v>70500</v>
      </c>
    </row>
    <row r="41" spans="1:16">
      <c r="A41" s="272"/>
      <c r="B41" s="146"/>
      <c r="C41" s="172" t="s">
        <v>227</v>
      </c>
      <c r="D41" s="23"/>
      <c r="E41" s="23"/>
      <c r="F41" s="282"/>
      <c r="G41" s="282"/>
      <c r="H41" s="282"/>
      <c r="I41" s="282"/>
      <c r="J41" s="282"/>
      <c r="K41" s="282"/>
      <c r="L41" s="282"/>
      <c r="M41" s="430">
        <v>70</v>
      </c>
      <c r="N41" s="243" t="s">
        <v>96</v>
      </c>
      <c r="O41" s="179">
        <v>1500</v>
      </c>
      <c r="P41" s="254">
        <f t="shared" si="0"/>
        <v>105000</v>
      </c>
    </row>
    <row r="42" spans="1:16">
      <c r="A42" s="272"/>
      <c r="B42" s="146"/>
      <c r="C42" s="172" t="s">
        <v>228</v>
      </c>
      <c r="D42" s="23"/>
      <c r="E42" s="23"/>
      <c r="F42" s="282"/>
      <c r="G42" s="282"/>
      <c r="H42" s="282"/>
      <c r="I42" s="282"/>
      <c r="J42" s="282"/>
      <c r="K42" s="282"/>
      <c r="L42" s="282"/>
      <c r="M42" s="430">
        <v>70</v>
      </c>
      <c r="N42" s="243" t="s">
        <v>96</v>
      </c>
      <c r="O42" s="179">
        <v>3500</v>
      </c>
      <c r="P42" s="254">
        <f t="shared" si="0"/>
        <v>245000</v>
      </c>
    </row>
    <row r="43" spans="1:16">
      <c r="A43" s="272"/>
      <c r="B43" s="146"/>
      <c r="C43" s="171" t="s">
        <v>268</v>
      </c>
      <c r="D43" s="23"/>
      <c r="E43" s="23"/>
      <c r="F43" s="282"/>
      <c r="G43" s="282"/>
      <c r="H43" s="282"/>
      <c r="I43" s="282"/>
      <c r="J43" s="282"/>
      <c r="K43" s="282"/>
      <c r="L43" s="282"/>
      <c r="M43" s="429">
        <v>5</v>
      </c>
      <c r="N43" s="296" t="s">
        <v>96</v>
      </c>
      <c r="O43" s="297">
        <v>4200</v>
      </c>
      <c r="P43" s="254">
        <f t="shared" si="0"/>
        <v>21000</v>
      </c>
    </row>
    <row r="44" spans="1:16">
      <c r="A44" s="272"/>
      <c r="B44" s="146"/>
      <c r="C44" s="171" t="s">
        <v>105</v>
      </c>
      <c r="D44" s="23"/>
      <c r="E44" s="23"/>
      <c r="F44" s="282"/>
      <c r="G44" s="282"/>
      <c r="H44" s="282"/>
      <c r="I44" s="282"/>
      <c r="J44" s="282"/>
      <c r="K44" s="282"/>
      <c r="L44" s="282"/>
      <c r="M44" s="429">
        <v>2</v>
      </c>
      <c r="N44" s="296" t="s">
        <v>106</v>
      </c>
      <c r="O44" s="330">
        <v>17500</v>
      </c>
      <c r="P44" s="254">
        <f t="shared" si="0"/>
        <v>35000</v>
      </c>
    </row>
    <row r="45" spans="1:16">
      <c r="A45" s="272"/>
      <c r="B45" s="146"/>
      <c r="C45" s="172"/>
      <c r="D45" s="23"/>
      <c r="E45" s="23"/>
      <c r="F45" s="282"/>
      <c r="G45" s="282"/>
      <c r="H45" s="282"/>
      <c r="I45" s="282"/>
      <c r="J45" s="282"/>
      <c r="K45" s="282"/>
      <c r="L45" s="282"/>
      <c r="M45" s="37"/>
      <c r="N45" s="243"/>
      <c r="O45" s="179"/>
      <c r="P45" s="254">
        <f t="shared" si="0"/>
        <v>0</v>
      </c>
    </row>
    <row r="46" spans="1:16">
      <c r="A46" s="271" t="s">
        <v>335</v>
      </c>
      <c r="B46" s="146"/>
      <c r="C46" s="276" t="s">
        <v>111</v>
      </c>
      <c r="D46" s="23"/>
      <c r="E46" s="23"/>
      <c r="F46" s="308"/>
      <c r="G46" s="308"/>
      <c r="H46" s="308"/>
      <c r="I46" s="308"/>
      <c r="J46" s="308"/>
      <c r="K46" s="308"/>
      <c r="L46" s="308"/>
      <c r="M46" s="37"/>
      <c r="N46" s="287"/>
      <c r="O46" s="290"/>
      <c r="P46" s="253">
        <f>SUM(P47:P47)</f>
        <v>117000</v>
      </c>
    </row>
    <row r="47" spans="1:16">
      <c r="A47" s="272"/>
      <c r="B47" s="146"/>
      <c r="C47" s="172" t="s">
        <v>150</v>
      </c>
      <c r="D47" s="23"/>
      <c r="E47" s="23"/>
      <c r="F47" s="164">
        <v>1.5</v>
      </c>
      <c r="G47" s="282" t="s">
        <v>38</v>
      </c>
      <c r="H47" s="282">
        <v>3</v>
      </c>
      <c r="I47" s="164" t="s">
        <v>113</v>
      </c>
      <c r="J47" s="282" t="s">
        <v>38</v>
      </c>
      <c r="K47" s="167">
        <v>1</v>
      </c>
      <c r="L47" s="270" t="s">
        <v>96</v>
      </c>
      <c r="M47" s="37">
        <f>F47*H47*K47</f>
        <v>4.5</v>
      </c>
      <c r="N47" s="243" t="s">
        <v>113</v>
      </c>
      <c r="O47" s="186">
        <v>26000</v>
      </c>
      <c r="P47" s="254">
        <f>M47*O47</f>
        <v>117000</v>
      </c>
    </row>
    <row r="48" spans="1:16">
      <c r="A48" s="272"/>
      <c r="B48" s="146"/>
      <c r="C48" s="172"/>
      <c r="D48" s="23"/>
      <c r="E48" s="23"/>
      <c r="F48" s="164"/>
      <c r="G48" s="282"/>
      <c r="H48" s="282"/>
      <c r="I48" s="282"/>
      <c r="J48" s="282"/>
      <c r="K48" s="282"/>
      <c r="L48" s="282"/>
      <c r="M48" s="37"/>
      <c r="N48" s="243"/>
      <c r="O48" s="186"/>
      <c r="P48" s="254"/>
    </row>
    <row r="49" spans="1:19">
      <c r="A49" s="271" t="s">
        <v>337</v>
      </c>
      <c r="B49" s="146"/>
      <c r="C49" s="276" t="s">
        <v>114</v>
      </c>
      <c r="D49" s="23"/>
      <c r="E49" s="23"/>
      <c r="F49" s="282"/>
      <c r="G49" s="282"/>
      <c r="H49" s="282"/>
      <c r="I49" s="282"/>
      <c r="J49" s="282"/>
      <c r="K49" s="282"/>
      <c r="L49" s="282"/>
      <c r="M49" s="37"/>
      <c r="N49" s="243"/>
      <c r="O49" s="186"/>
      <c r="P49" s="253">
        <f>P50+P55+P58</f>
        <v>8700000</v>
      </c>
    </row>
    <row r="50" spans="1:19">
      <c r="A50" s="273" t="s">
        <v>336</v>
      </c>
      <c r="B50" s="146"/>
      <c r="C50" s="171" t="s">
        <v>115</v>
      </c>
      <c r="D50" s="23"/>
      <c r="E50" s="23"/>
      <c r="F50" s="283"/>
      <c r="G50" s="283"/>
      <c r="H50" s="283"/>
      <c r="I50" s="283"/>
      <c r="J50" s="283"/>
      <c r="K50" s="282"/>
      <c r="L50" s="284"/>
      <c r="M50" s="37"/>
      <c r="N50" s="243"/>
      <c r="O50" s="186"/>
      <c r="P50" s="254">
        <f>SUM(P52:P52)</f>
        <v>1500000</v>
      </c>
    </row>
    <row r="51" spans="1:19">
      <c r="A51" s="274"/>
      <c r="B51" s="146"/>
      <c r="C51" s="170" t="s">
        <v>116</v>
      </c>
      <c r="D51" s="23"/>
      <c r="E51" s="23"/>
      <c r="F51" s="283"/>
      <c r="G51" s="283"/>
      <c r="H51" s="283"/>
      <c r="I51" s="283"/>
      <c r="J51" s="283"/>
      <c r="K51" s="282"/>
      <c r="L51" s="284"/>
      <c r="M51" s="37"/>
      <c r="N51" s="243"/>
      <c r="O51" s="186"/>
      <c r="P51" s="253"/>
    </row>
    <row r="52" spans="1:19">
      <c r="A52" s="274"/>
      <c r="B52" s="146"/>
      <c r="C52" s="277" t="s">
        <v>151</v>
      </c>
      <c r="D52" s="23"/>
      <c r="E52" s="23"/>
      <c r="F52" s="181"/>
      <c r="G52" s="181">
        <v>3</v>
      </c>
      <c r="H52" s="181" t="s">
        <v>37</v>
      </c>
      <c r="I52" s="181" t="s">
        <v>38</v>
      </c>
      <c r="J52" s="181">
        <v>2</v>
      </c>
      <c r="K52" s="283" t="s">
        <v>39</v>
      </c>
      <c r="L52" s="284"/>
      <c r="M52" s="37">
        <f>G52*J52</f>
        <v>6</v>
      </c>
      <c r="N52" s="243" t="s">
        <v>119</v>
      </c>
      <c r="O52" s="186">
        <v>250000</v>
      </c>
      <c r="P52" s="254">
        <f>M52*O52</f>
        <v>1500000</v>
      </c>
    </row>
    <row r="53" spans="1:19">
      <c r="A53" s="274"/>
      <c r="B53" s="146"/>
      <c r="C53" s="277"/>
      <c r="D53" s="23"/>
      <c r="E53" s="23"/>
      <c r="F53" s="181"/>
      <c r="G53" s="181"/>
      <c r="H53" s="181"/>
      <c r="I53" s="181"/>
      <c r="J53" s="283"/>
      <c r="K53" s="282"/>
      <c r="L53" s="282"/>
      <c r="M53" s="37"/>
      <c r="N53" s="243"/>
      <c r="O53" s="186"/>
      <c r="P53" s="254"/>
    </row>
    <row r="54" spans="1:19">
      <c r="A54" s="273" t="s">
        <v>338</v>
      </c>
      <c r="B54" s="146"/>
      <c r="C54" s="171" t="s">
        <v>122</v>
      </c>
      <c r="D54" s="23"/>
      <c r="E54" s="23"/>
      <c r="F54" s="181"/>
      <c r="G54" s="181"/>
      <c r="H54" s="181"/>
      <c r="I54" s="181"/>
      <c r="J54" s="283"/>
      <c r="K54" s="282"/>
      <c r="L54" s="282"/>
      <c r="M54" s="37"/>
      <c r="N54" s="243"/>
      <c r="O54" s="186"/>
      <c r="P54" s="254"/>
    </row>
    <row r="55" spans="1:19">
      <c r="A55" s="273"/>
      <c r="B55" s="146"/>
      <c r="C55" s="277" t="s">
        <v>230</v>
      </c>
      <c r="D55" s="23"/>
      <c r="E55" s="23"/>
      <c r="F55" s="181"/>
      <c r="G55" s="181">
        <v>70</v>
      </c>
      <c r="H55" s="181" t="s">
        <v>37</v>
      </c>
      <c r="I55" s="181" t="s">
        <v>38</v>
      </c>
      <c r="J55" s="181">
        <v>2</v>
      </c>
      <c r="K55" s="283" t="s">
        <v>118</v>
      </c>
      <c r="L55" s="282"/>
      <c r="M55" s="37">
        <f>G55*J55</f>
        <v>140</v>
      </c>
      <c r="N55" s="243" t="s">
        <v>119</v>
      </c>
      <c r="O55" s="186">
        <v>50000</v>
      </c>
      <c r="P55" s="254">
        <f>M55*O55</f>
        <v>7000000</v>
      </c>
    </row>
    <row r="56" spans="1:19">
      <c r="A56" s="273"/>
      <c r="B56" s="146"/>
      <c r="C56" s="277"/>
      <c r="D56" s="23"/>
      <c r="E56" s="23"/>
      <c r="F56" s="181"/>
      <c r="G56" s="181"/>
      <c r="H56" s="181"/>
      <c r="I56" s="181"/>
      <c r="J56" s="283"/>
      <c r="K56" s="282"/>
      <c r="L56" s="282"/>
      <c r="M56" s="37"/>
      <c r="N56" s="243"/>
      <c r="O56" s="186"/>
      <c r="P56" s="254"/>
    </row>
    <row r="57" spans="1:19">
      <c r="A57" s="273" t="s">
        <v>338</v>
      </c>
      <c r="B57" s="146"/>
      <c r="C57" s="169" t="s">
        <v>125</v>
      </c>
      <c r="D57" s="23"/>
      <c r="E57" s="23"/>
      <c r="F57" s="181"/>
      <c r="G57" s="181"/>
      <c r="H57" s="181"/>
      <c r="I57" s="181"/>
      <c r="J57" s="283"/>
      <c r="K57" s="282"/>
      <c r="L57" s="282"/>
      <c r="M57" s="37"/>
      <c r="N57" s="243"/>
      <c r="O57" s="186"/>
      <c r="P57" s="254"/>
    </row>
    <row r="58" spans="1:19">
      <c r="A58" s="273"/>
      <c r="B58" s="146"/>
      <c r="C58" s="278" t="s">
        <v>126</v>
      </c>
      <c r="D58" s="23"/>
      <c r="E58" s="23"/>
      <c r="F58" s="181"/>
      <c r="G58" s="181">
        <v>2</v>
      </c>
      <c r="H58" s="181" t="s">
        <v>37</v>
      </c>
      <c r="I58" s="181" t="s">
        <v>38</v>
      </c>
      <c r="J58" s="181">
        <v>2</v>
      </c>
      <c r="K58" s="283" t="s">
        <v>118</v>
      </c>
      <c r="L58" s="282"/>
      <c r="M58" s="37">
        <f>G58*J58</f>
        <v>4</v>
      </c>
      <c r="N58" s="243" t="s">
        <v>119</v>
      </c>
      <c r="O58" s="186">
        <v>50000</v>
      </c>
      <c r="P58" s="254">
        <f>M58*O58</f>
        <v>200000</v>
      </c>
    </row>
    <row r="59" spans="1:19">
      <c r="A59" s="271"/>
      <c r="B59" s="146"/>
      <c r="C59" s="276"/>
      <c r="D59" s="23"/>
      <c r="E59" s="23"/>
      <c r="F59" s="282"/>
      <c r="G59" s="282"/>
      <c r="H59" s="282"/>
      <c r="I59" s="282"/>
      <c r="J59" s="282"/>
      <c r="K59" s="282"/>
      <c r="L59" s="282"/>
      <c r="M59" s="37"/>
      <c r="N59" s="243"/>
      <c r="O59" s="186"/>
      <c r="P59" s="253"/>
    </row>
    <row r="60" spans="1:19">
      <c r="A60" s="271" t="s">
        <v>339</v>
      </c>
      <c r="B60" s="146"/>
      <c r="C60" s="279" t="s">
        <v>127</v>
      </c>
      <c r="D60" s="23"/>
      <c r="E60" s="23"/>
      <c r="F60" s="164"/>
      <c r="G60" s="164"/>
      <c r="H60" s="282"/>
      <c r="I60" s="164"/>
      <c r="J60" s="164"/>
      <c r="K60" s="164"/>
      <c r="L60" s="282"/>
      <c r="M60" s="37"/>
      <c r="N60" s="178"/>
      <c r="O60" s="289"/>
      <c r="P60" s="253">
        <f>P61</f>
        <v>124000</v>
      </c>
      <c r="S60">
        <f>80000/250</f>
        <v>320</v>
      </c>
    </row>
    <row r="61" spans="1:19">
      <c r="A61" s="189" t="s">
        <v>340</v>
      </c>
      <c r="B61" s="146"/>
      <c r="C61" s="280" t="s">
        <v>178</v>
      </c>
      <c r="D61" s="23"/>
      <c r="E61" s="23"/>
      <c r="F61" s="164"/>
      <c r="G61" s="164"/>
      <c r="H61" s="282"/>
      <c r="I61" s="164"/>
      <c r="J61" s="164"/>
      <c r="K61" s="164"/>
      <c r="L61" s="282"/>
      <c r="M61" s="37"/>
      <c r="N61" s="178"/>
      <c r="O61" s="289"/>
      <c r="P61" s="254">
        <f>P62</f>
        <v>124000</v>
      </c>
    </row>
    <row r="62" spans="1:19">
      <c r="A62" s="272"/>
      <c r="B62" s="146"/>
      <c r="C62" s="169" t="s">
        <v>129</v>
      </c>
      <c r="D62" s="23"/>
      <c r="E62" s="23"/>
      <c r="F62" s="164"/>
      <c r="G62" s="164"/>
      <c r="H62" s="282"/>
      <c r="I62" s="164"/>
      <c r="J62" s="164"/>
      <c r="K62" s="164"/>
      <c r="L62" s="282"/>
      <c r="M62" s="228">
        <v>496</v>
      </c>
      <c r="N62" s="243" t="s">
        <v>51</v>
      </c>
      <c r="O62" s="289">
        <v>250</v>
      </c>
      <c r="P62" s="254">
        <f>M62*O62</f>
        <v>124000</v>
      </c>
      <c r="S62">
        <v>4000</v>
      </c>
    </row>
    <row r="63" spans="1:19">
      <c r="A63" s="272"/>
      <c r="B63" s="146"/>
      <c r="C63" s="169"/>
      <c r="D63" s="23"/>
      <c r="E63" s="23"/>
      <c r="F63" s="164"/>
      <c r="G63" s="164"/>
      <c r="H63" s="282"/>
      <c r="I63" s="164"/>
      <c r="J63" s="164"/>
      <c r="K63" s="164"/>
      <c r="L63" s="282"/>
      <c r="M63" s="228"/>
      <c r="N63" s="243"/>
      <c r="O63" s="289"/>
      <c r="P63" s="254"/>
    </row>
    <row r="64" spans="1:19">
      <c r="A64" s="434"/>
      <c r="B64" s="435"/>
      <c r="C64" s="437"/>
      <c r="D64" s="187"/>
      <c r="E64" s="187"/>
      <c r="F64" s="438"/>
      <c r="G64" s="438"/>
      <c r="H64" s="439"/>
      <c r="I64" s="438"/>
      <c r="J64" s="438"/>
      <c r="K64" s="438"/>
      <c r="L64" s="439"/>
      <c r="M64" s="440"/>
      <c r="N64" s="441"/>
      <c r="O64" s="442"/>
      <c r="P64" s="443"/>
    </row>
    <row r="65" spans="1:20">
      <c r="A65" s="444"/>
      <c r="B65" s="145"/>
      <c r="C65" s="445"/>
      <c r="D65" s="20"/>
      <c r="E65" s="20"/>
      <c r="F65" s="446"/>
      <c r="G65" s="446"/>
      <c r="H65" s="446"/>
      <c r="I65" s="446"/>
      <c r="J65" s="446"/>
      <c r="K65" s="446"/>
      <c r="L65" s="446"/>
      <c r="M65" s="35"/>
      <c r="N65" s="447"/>
      <c r="O65" s="448"/>
      <c r="P65" s="449"/>
      <c r="S65">
        <v>250</v>
      </c>
    </row>
    <row r="66" spans="1:20">
      <c r="A66" s="271" t="s">
        <v>341</v>
      </c>
      <c r="B66" s="146"/>
      <c r="C66" s="276" t="s">
        <v>136</v>
      </c>
      <c r="D66" s="23"/>
      <c r="E66" s="23"/>
      <c r="F66" s="282"/>
      <c r="G66" s="282"/>
      <c r="H66" s="282"/>
      <c r="I66" s="282"/>
      <c r="J66" s="282"/>
      <c r="K66" s="282"/>
      <c r="L66" s="282"/>
      <c r="M66" s="37"/>
      <c r="N66" s="178"/>
      <c r="O66" s="186"/>
      <c r="P66" s="253">
        <f>P67</f>
        <v>5180000</v>
      </c>
      <c r="S66">
        <f>S62/S65</f>
        <v>16</v>
      </c>
    </row>
    <row r="67" spans="1:20">
      <c r="A67" s="189" t="s">
        <v>342</v>
      </c>
      <c r="B67" s="146"/>
      <c r="C67" s="169" t="s">
        <v>137</v>
      </c>
      <c r="D67" s="23"/>
      <c r="E67" s="23"/>
      <c r="F67" s="282"/>
      <c r="G67" s="282"/>
      <c r="H67" s="282"/>
      <c r="I67" s="282"/>
      <c r="J67" s="282"/>
      <c r="K67" s="282"/>
      <c r="L67" s="282"/>
      <c r="M67" s="37"/>
      <c r="N67" s="178"/>
      <c r="O67" s="186"/>
      <c r="P67" s="254">
        <f>SUM(P68:P69)</f>
        <v>5180000</v>
      </c>
    </row>
    <row r="68" spans="1:20">
      <c r="A68" s="189"/>
      <c r="B68" s="146"/>
      <c r="C68" s="281" t="s">
        <v>52</v>
      </c>
      <c r="D68" s="23"/>
      <c r="E68" s="23"/>
      <c r="F68" s="180">
        <v>70</v>
      </c>
      <c r="G68" s="180" t="s">
        <v>37</v>
      </c>
      <c r="H68" s="180" t="s">
        <v>38</v>
      </c>
      <c r="I68" s="180">
        <v>2</v>
      </c>
      <c r="J68" s="180" t="s">
        <v>53</v>
      </c>
      <c r="K68" s="164"/>
      <c r="L68" s="282"/>
      <c r="M68" s="37">
        <f>F68*I68</f>
        <v>140</v>
      </c>
      <c r="N68" s="243" t="s">
        <v>45</v>
      </c>
      <c r="O68" s="186">
        <v>10000</v>
      </c>
      <c r="P68" s="254">
        <f>M68*O68</f>
        <v>1400000</v>
      </c>
    </row>
    <row r="69" spans="1:20">
      <c r="A69" s="189"/>
      <c r="B69" s="146"/>
      <c r="C69" s="281" t="s">
        <v>54</v>
      </c>
      <c r="D69" s="23"/>
      <c r="E69" s="23"/>
      <c r="F69" s="180">
        <v>70</v>
      </c>
      <c r="G69" s="180" t="s">
        <v>37</v>
      </c>
      <c r="H69" s="180" t="s">
        <v>38</v>
      </c>
      <c r="I69" s="180">
        <v>2</v>
      </c>
      <c r="J69" s="180" t="s">
        <v>53</v>
      </c>
      <c r="K69" s="164"/>
      <c r="L69" s="282"/>
      <c r="M69" s="37">
        <f>F69*I69</f>
        <v>140</v>
      </c>
      <c r="N69" s="243" t="s">
        <v>55</v>
      </c>
      <c r="O69" s="186">
        <v>27000</v>
      </c>
      <c r="P69" s="254">
        <f>M69*O69</f>
        <v>3780000</v>
      </c>
    </row>
    <row r="70" spans="1:20">
      <c r="A70" s="189"/>
      <c r="B70" s="146"/>
      <c r="C70" s="22"/>
      <c r="D70" s="23"/>
      <c r="E70" s="23"/>
      <c r="F70" s="23"/>
      <c r="G70" s="23"/>
      <c r="H70" s="23"/>
      <c r="I70" s="339"/>
      <c r="J70" s="339"/>
      <c r="K70" s="339"/>
      <c r="L70" s="339"/>
      <c r="M70" s="37"/>
      <c r="N70" s="38"/>
      <c r="O70" s="52"/>
      <c r="P70" s="252"/>
    </row>
    <row r="71" spans="1:20">
      <c r="A71" s="54"/>
      <c r="B71" s="147"/>
      <c r="C71" s="55"/>
      <c r="D71" s="56"/>
      <c r="E71" s="56"/>
      <c r="F71" s="56"/>
      <c r="G71" s="56"/>
      <c r="H71" s="56"/>
      <c r="I71" s="86"/>
      <c r="J71" s="86"/>
      <c r="K71" s="86"/>
      <c r="L71" s="86"/>
      <c r="M71" s="128"/>
      <c r="N71" s="88"/>
      <c r="O71" s="102"/>
      <c r="P71" s="432"/>
    </row>
    <row r="72" spans="1:20">
      <c r="A72" s="509" t="s">
        <v>59</v>
      </c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433">
        <f>P28</f>
        <v>15000000</v>
      </c>
      <c r="T72" s="185">
        <f>15000000-P72</f>
        <v>0</v>
      </c>
    </row>
    <row r="73" spans="1:20">
      <c r="A73" s="18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8"/>
      <c r="N73" s="20"/>
      <c r="O73" s="152"/>
      <c r="P73" s="153"/>
    </row>
    <row r="74" spans="1:20">
      <c r="A74" s="24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531" t="s">
        <v>60</v>
      </c>
      <c r="N74" s="532"/>
      <c r="O74" s="532"/>
      <c r="P74" s="533"/>
    </row>
    <row r="75" spans="1:20">
      <c r="A75" s="24"/>
      <c r="B75" s="23"/>
      <c r="C75" s="23"/>
      <c r="D75" s="23"/>
      <c r="E75" s="524"/>
      <c r="F75" s="524"/>
      <c r="G75" s="340"/>
      <c r="H75" s="57"/>
      <c r="I75" s="23"/>
      <c r="J75" s="23"/>
      <c r="K75" s="23"/>
      <c r="L75" s="23"/>
      <c r="M75" s="24"/>
      <c r="N75" s="23"/>
      <c r="O75" s="154"/>
      <c r="P75" s="123"/>
    </row>
    <row r="76" spans="1:20">
      <c r="A76" s="24"/>
      <c r="B76" s="23"/>
      <c r="C76" s="23"/>
      <c r="D76" s="23"/>
      <c r="E76" s="524"/>
      <c r="F76" s="524"/>
      <c r="G76" s="340"/>
      <c r="H76" s="57"/>
      <c r="I76" s="23"/>
      <c r="J76" s="23"/>
      <c r="K76" s="23"/>
      <c r="L76" s="23"/>
      <c r="M76" s="24"/>
      <c r="N76" s="23"/>
      <c r="O76" s="154"/>
      <c r="P76" s="123"/>
    </row>
    <row r="77" spans="1:20">
      <c r="A77" s="24"/>
      <c r="B77" s="23"/>
      <c r="C77" s="23"/>
      <c r="D77" s="23"/>
      <c r="E77" s="524"/>
      <c r="F77" s="524"/>
      <c r="G77" s="340"/>
      <c r="H77" s="57"/>
      <c r="I77" s="23"/>
      <c r="J77" s="23"/>
      <c r="K77" s="23"/>
      <c r="L77" s="23"/>
      <c r="M77" s="24"/>
      <c r="N77" s="23"/>
      <c r="O77" s="154"/>
      <c r="P77" s="123"/>
    </row>
    <row r="78" spans="1:20">
      <c r="A78" s="24"/>
      <c r="B78" s="23"/>
      <c r="C78" s="23"/>
      <c r="D78" s="23"/>
      <c r="E78" s="524"/>
      <c r="F78" s="524"/>
      <c r="G78" s="340"/>
      <c r="H78" s="57"/>
      <c r="I78" s="23"/>
      <c r="J78" s="23"/>
      <c r="K78" s="23"/>
      <c r="L78" s="23"/>
      <c r="M78" s="24"/>
      <c r="N78" s="23"/>
      <c r="O78" s="154"/>
      <c r="P78" s="123"/>
    </row>
    <row r="79" spans="1:20">
      <c r="A79" s="24"/>
      <c r="B79" s="23"/>
      <c r="C79" s="23"/>
      <c r="D79" s="23"/>
      <c r="E79" s="524"/>
      <c r="F79" s="524"/>
      <c r="G79" s="340"/>
      <c r="H79" s="57"/>
      <c r="I79" s="23"/>
      <c r="J79" s="23"/>
      <c r="K79" s="23"/>
      <c r="L79" s="23"/>
      <c r="M79" s="528" t="s">
        <v>61</v>
      </c>
      <c r="N79" s="529"/>
      <c r="O79" s="529"/>
      <c r="P79" s="530"/>
    </row>
    <row r="80" spans="1:20">
      <c r="A80" s="24"/>
      <c r="B80" s="23"/>
      <c r="C80" s="23"/>
      <c r="D80" s="23"/>
      <c r="E80" s="57"/>
      <c r="F80" s="57"/>
      <c r="G80" s="57"/>
      <c r="H80" s="57"/>
      <c r="I80" s="23"/>
      <c r="J80" s="23"/>
      <c r="K80" s="23"/>
      <c r="L80" s="23"/>
      <c r="M80" s="531" t="s">
        <v>62</v>
      </c>
      <c r="N80" s="532"/>
      <c r="O80" s="532"/>
      <c r="P80" s="533"/>
    </row>
    <row r="81" spans="1:16">
      <c r="A81" s="24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54"/>
      <c r="N81" s="534" t="s">
        <v>63</v>
      </c>
      <c r="O81" s="534"/>
      <c r="P81" s="535"/>
    </row>
    <row r="82" spans="1:16">
      <c r="A82" s="155" t="s">
        <v>64</v>
      </c>
      <c r="B82" s="156"/>
      <c r="C82" s="156"/>
      <c r="D82" s="156"/>
      <c r="E82" s="156"/>
      <c r="F82" s="157" t="s">
        <v>5</v>
      </c>
      <c r="G82" s="156"/>
      <c r="H82" s="156"/>
      <c r="I82" s="156"/>
      <c r="J82" s="156"/>
      <c r="K82" s="156"/>
      <c r="L82" s="156"/>
      <c r="M82" s="95"/>
      <c r="N82" s="95"/>
      <c r="O82" s="95"/>
      <c r="P82" s="109"/>
    </row>
    <row r="83" spans="1:16">
      <c r="A83" s="155" t="s">
        <v>65</v>
      </c>
      <c r="B83" s="158"/>
      <c r="C83" s="158"/>
      <c r="D83" s="156"/>
      <c r="E83" s="156"/>
      <c r="F83" s="157" t="s">
        <v>5</v>
      </c>
      <c r="G83" s="156"/>
      <c r="H83" s="156"/>
      <c r="I83" s="156"/>
      <c r="J83" s="156"/>
      <c r="K83" s="156"/>
      <c r="L83" s="156"/>
      <c r="M83" s="95"/>
      <c r="N83" s="95"/>
      <c r="O83" s="95"/>
      <c r="P83" s="109"/>
    </row>
    <row r="84" spans="1:16">
      <c r="A84" s="61" t="s">
        <v>66</v>
      </c>
      <c r="B84" s="62"/>
      <c r="C84" s="62"/>
      <c r="D84" s="62"/>
      <c r="E84" s="62"/>
      <c r="F84" s="63" t="s">
        <v>5</v>
      </c>
      <c r="G84" s="64"/>
      <c r="H84" s="64"/>
      <c r="I84" s="64"/>
      <c r="J84" s="64"/>
      <c r="K84" s="64"/>
      <c r="L84" s="64"/>
      <c r="M84" s="64"/>
      <c r="N84" s="64"/>
      <c r="O84" s="64"/>
      <c r="P84" s="110"/>
    </row>
    <row r="85" spans="1:16">
      <c r="A85" s="65">
        <v>1</v>
      </c>
      <c r="B85" s="142"/>
      <c r="C85" s="66"/>
      <c r="D85" s="66"/>
      <c r="E85" s="66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111"/>
    </row>
    <row r="86" spans="1:16">
      <c r="A86" s="68">
        <v>2</v>
      </c>
      <c r="B86" s="71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112"/>
    </row>
    <row r="87" spans="1:16">
      <c r="A87" s="70"/>
      <c r="B87" s="143"/>
      <c r="C87" s="69"/>
      <c r="D87" s="69"/>
      <c r="E87" s="71"/>
      <c r="F87" s="69"/>
      <c r="G87" s="69"/>
      <c r="H87" s="69"/>
      <c r="I87" s="69"/>
      <c r="J87" s="69"/>
      <c r="K87" s="69"/>
      <c r="L87" s="71"/>
      <c r="M87" s="69"/>
      <c r="N87" s="69"/>
      <c r="O87" s="69"/>
      <c r="P87" s="97"/>
    </row>
    <row r="88" spans="1:16">
      <c r="A88" s="73" t="s">
        <v>67</v>
      </c>
      <c r="B88" s="144"/>
      <c r="C88" s="74"/>
      <c r="D88" s="74"/>
      <c r="E88" s="75"/>
      <c r="F88" s="74"/>
      <c r="G88" s="74"/>
      <c r="H88" s="74"/>
      <c r="I88" s="75"/>
      <c r="J88" s="75"/>
      <c r="K88" s="75"/>
      <c r="L88" s="74"/>
      <c r="M88" s="69"/>
      <c r="N88" s="69"/>
      <c r="O88" s="69"/>
      <c r="P88" s="97"/>
    </row>
    <row r="89" spans="1:16">
      <c r="A89" s="337" t="s">
        <v>68</v>
      </c>
      <c r="B89" s="525" t="s">
        <v>69</v>
      </c>
      <c r="C89" s="527"/>
      <c r="D89" s="526"/>
      <c r="E89" s="525" t="s">
        <v>70</v>
      </c>
      <c r="F89" s="527"/>
      <c r="G89" s="527"/>
      <c r="H89" s="526"/>
      <c r="I89" s="525" t="s">
        <v>71</v>
      </c>
      <c r="J89" s="527"/>
      <c r="K89" s="527"/>
      <c r="L89" s="527"/>
      <c r="M89" s="526"/>
      <c r="N89" s="536" t="s">
        <v>72</v>
      </c>
      <c r="O89" s="537"/>
      <c r="P89" s="538"/>
    </row>
    <row r="90" spans="1:16">
      <c r="A90" s="78"/>
      <c r="B90" s="78"/>
      <c r="C90" s="74"/>
      <c r="D90" s="79"/>
      <c r="E90" s="78"/>
      <c r="F90" s="74"/>
      <c r="G90" s="74"/>
      <c r="H90" s="79"/>
      <c r="I90" s="78"/>
      <c r="J90" s="74"/>
      <c r="K90" s="74"/>
      <c r="L90" s="74"/>
      <c r="M90" s="79"/>
      <c r="N90" s="69"/>
      <c r="O90" s="69"/>
      <c r="P90" s="97"/>
    </row>
    <row r="91" spans="1:16">
      <c r="A91" s="78">
        <v>1</v>
      </c>
      <c r="B91" s="78"/>
      <c r="C91" s="74"/>
      <c r="D91" s="79"/>
      <c r="E91" s="151"/>
      <c r="F91" s="74"/>
      <c r="G91" s="81"/>
      <c r="H91" s="80"/>
      <c r="I91" s="78"/>
      <c r="J91" s="74"/>
      <c r="K91" s="74"/>
      <c r="L91" s="76"/>
      <c r="M91" s="97"/>
      <c r="N91" s="69"/>
      <c r="O91" s="69"/>
      <c r="P91" s="112"/>
    </row>
    <row r="92" spans="1:16">
      <c r="A92" s="78"/>
      <c r="B92" s="78"/>
      <c r="C92" s="74"/>
      <c r="D92" s="79"/>
      <c r="E92" s="151"/>
      <c r="F92" s="74"/>
      <c r="G92" s="76"/>
      <c r="H92" s="80"/>
      <c r="I92" s="96"/>
      <c r="J92" s="76"/>
      <c r="K92" s="76"/>
      <c r="L92" s="76"/>
      <c r="M92" s="97"/>
      <c r="N92" s="69"/>
      <c r="O92" s="72"/>
      <c r="P92" s="112"/>
    </row>
    <row r="93" spans="1:16">
      <c r="A93" s="78">
        <v>2</v>
      </c>
      <c r="B93" s="78"/>
      <c r="C93" s="74"/>
      <c r="D93" s="79"/>
      <c r="E93" s="151"/>
      <c r="F93" s="74"/>
      <c r="G93" s="74"/>
      <c r="H93" s="80"/>
      <c r="I93" s="96"/>
      <c r="J93" s="76"/>
      <c r="K93" s="76"/>
      <c r="L93" s="76"/>
      <c r="M93" s="97"/>
      <c r="N93" s="69"/>
      <c r="O93" s="72"/>
      <c r="P93" s="112"/>
    </row>
    <row r="94" spans="1:16">
      <c r="A94" s="78"/>
      <c r="B94" s="78"/>
      <c r="C94" s="74"/>
      <c r="D94" s="79"/>
      <c r="E94" s="151"/>
      <c r="F94" s="76"/>
      <c r="G94" s="76"/>
      <c r="H94" s="80"/>
      <c r="I94" s="96"/>
      <c r="J94" s="76"/>
      <c r="K94" s="76"/>
      <c r="L94" s="76"/>
      <c r="M94" s="97"/>
      <c r="N94" s="69"/>
      <c r="O94" s="72"/>
      <c r="P94" s="112"/>
    </row>
    <row r="95" spans="1:16">
      <c r="A95" s="82">
        <v>3</v>
      </c>
      <c r="B95" s="82"/>
      <c r="C95" s="83"/>
      <c r="D95" s="148"/>
      <c r="E95" s="99"/>
      <c r="F95" s="84"/>
      <c r="G95" s="84"/>
      <c r="H95" s="85"/>
      <c r="I95" s="99"/>
      <c r="J95" s="84"/>
      <c r="K95" s="84"/>
      <c r="L95" s="84"/>
      <c r="M95" s="100"/>
      <c r="N95" s="101"/>
      <c r="O95" s="113"/>
      <c r="P95" s="100"/>
    </row>
  </sheetData>
  <mergeCells count="41">
    <mergeCell ref="B89:D89"/>
    <mergeCell ref="E89:H89"/>
    <mergeCell ref="I89:M89"/>
    <mergeCell ref="N89:P89"/>
    <mergeCell ref="E77:F77"/>
    <mergeCell ref="E78:F78"/>
    <mergeCell ref="E79:F79"/>
    <mergeCell ref="M79:P79"/>
    <mergeCell ref="M80:P80"/>
    <mergeCell ref="N81:P81"/>
    <mergeCell ref="E76:F76"/>
    <mergeCell ref="A20:D20"/>
    <mergeCell ref="A22:P22"/>
    <mergeCell ref="A23:P23"/>
    <mergeCell ref="A24:B25"/>
    <mergeCell ref="C24:L25"/>
    <mergeCell ref="M24:O24"/>
    <mergeCell ref="P24:P25"/>
    <mergeCell ref="A26:B26"/>
    <mergeCell ref="C26:L26"/>
    <mergeCell ref="A72:O72"/>
    <mergeCell ref="M74:P74"/>
    <mergeCell ref="E75:F75"/>
    <mergeCell ref="A16:D16"/>
    <mergeCell ref="E16:O16"/>
    <mergeCell ref="A17:D17"/>
    <mergeCell ref="A18:D18"/>
    <mergeCell ref="A19:D19"/>
    <mergeCell ref="E19:O19"/>
    <mergeCell ref="A15:P15"/>
    <mergeCell ref="A1:N1"/>
    <mergeCell ref="O1:P2"/>
    <mergeCell ref="A2:N2"/>
    <mergeCell ref="A3:P3"/>
    <mergeCell ref="A4:P4"/>
    <mergeCell ref="H6:P6"/>
    <mergeCell ref="H9:P9"/>
    <mergeCell ref="H10:P10"/>
    <mergeCell ref="E12:F12"/>
    <mergeCell ref="E13:F13"/>
    <mergeCell ref="E14:F14"/>
  </mergeCells>
  <printOptions horizontalCentered="1"/>
  <pageMargins left="0.31496062992125984" right="0.23622047244094491" top="0.74803149606299213" bottom="0.51181102362204722" header="0.31496062992125984" footer="0.31496062992125984"/>
  <pageSetup paperSize="256" scale="85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12"/>
  <sheetViews>
    <sheetView topLeftCell="A37" workbookViewId="0">
      <selection activeCell="D60" sqref="D60"/>
    </sheetView>
  </sheetViews>
  <sheetFormatPr defaultColWidth="9" defaultRowHeight="15"/>
  <cols>
    <col min="1" max="1" width="6.7109375" style="1" customWidth="1"/>
    <col min="2" max="2" width="19.7109375" style="1" customWidth="1"/>
    <col min="3" max="3" width="11.5703125" style="1" customWidth="1"/>
    <col min="4" max="4" width="2.28515625" style="1" customWidth="1"/>
    <col min="5" max="5" width="13.140625" style="1" customWidth="1"/>
    <col min="6" max="6" width="3.7109375" style="1" customWidth="1"/>
    <col min="7" max="7" width="4" style="1" customWidth="1"/>
    <col min="8" max="8" width="4.28515625" style="1" customWidth="1"/>
    <col min="9" max="9" width="2.85546875" style="1" customWidth="1"/>
    <col min="10" max="10" width="3.7109375" style="1" customWidth="1"/>
    <col min="11" max="11" width="3.42578125" style="1" customWidth="1"/>
    <col min="12" max="12" width="3" style="1" customWidth="1"/>
    <col min="13" max="13" width="6.7109375" style="2" customWidth="1"/>
    <col min="14" max="14" width="6.42578125" style="1" customWidth="1"/>
    <col min="15" max="15" width="9.5703125" style="3" customWidth="1"/>
    <col min="16" max="16" width="12.85546875" style="1" customWidth="1"/>
    <col min="19" max="19" width="14.7109375" customWidth="1"/>
  </cols>
  <sheetData>
    <row r="1" spans="1:19" ht="15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97" t="s">
        <v>1</v>
      </c>
      <c r="P1" s="498"/>
    </row>
    <row r="2" spans="1:19" ht="15.75">
      <c r="A2" s="487" t="s">
        <v>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541"/>
      <c r="P2" s="542"/>
    </row>
    <row r="3" spans="1:19" ht="15.75">
      <c r="A3" s="488" t="s">
        <v>3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90"/>
    </row>
    <row r="4" spans="1:19" ht="15.75">
      <c r="A4" s="491" t="s">
        <v>298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3"/>
    </row>
    <row r="5" spans="1:19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22"/>
      <c r="N5" s="115"/>
      <c r="O5" s="124"/>
      <c r="P5" s="125"/>
    </row>
    <row r="6" spans="1:19" s="173" customFormat="1" ht="30.75" customHeight="1">
      <c r="A6" s="182" t="s">
        <v>4</v>
      </c>
      <c r="B6" s="183"/>
      <c r="C6" s="5"/>
      <c r="D6" s="5" t="s">
        <v>5</v>
      </c>
      <c r="E6" s="188" t="s">
        <v>323</v>
      </c>
      <c r="F6" s="6"/>
      <c r="G6" s="6"/>
      <c r="H6" s="545" t="s">
        <v>325</v>
      </c>
      <c r="I6" s="545"/>
      <c r="J6" s="545"/>
      <c r="K6" s="545"/>
      <c r="L6" s="545"/>
      <c r="M6" s="545"/>
      <c r="N6" s="545"/>
      <c r="O6" s="545"/>
      <c r="P6" s="546"/>
    </row>
    <row r="7" spans="1:19">
      <c r="A7" s="4" t="s">
        <v>6</v>
      </c>
      <c r="B7" s="139"/>
      <c r="C7" s="30"/>
      <c r="D7" s="30" t="s">
        <v>5</v>
      </c>
      <c r="E7" s="188" t="s">
        <v>324</v>
      </c>
      <c r="F7" s="6"/>
      <c r="G7" s="6"/>
      <c r="H7" s="30" t="s">
        <v>7</v>
      </c>
      <c r="I7" s="30"/>
      <c r="J7" s="30"/>
      <c r="K7" s="30"/>
      <c r="L7" s="30"/>
      <c r="M7" s="31"/>
      <c r="N7" s="30"/>
      <c r="O7" s="42"/>
      <c r="P7" s="43"/>
    </row>
    <row r="8" spans="1:19">
      <c r="A8" s="4" t="s">
        <v>8</v>
      </c>
      <c r="B8" s="139"/>
      <c r="C8" s="5"/>
      <c r="D8" s="5" t="s">
        <v>5</v>
      </c>
      <c r="E8" s="188" t="s">
        <v>327</v>
      </c>
      <c r="F8" s="6"/>
      <c r="G8" s="6"/>
      <c r="H8" s="30" t="s">
        <v>7</v>
      </c>
      <c r="P8" s="138"/>
      <c r="S8" t="s">
        <v>12</v>
      </c>
    </row>
    <row r="9" spans="1:19" s="173" customFormat="1" ht="30" customHeight="1">
      <c r="A9" s="182" t="s">
        <v>9</v>
      </c>
      <c r="B9" s="183"/>
      <c r="C9" s="5"/>
      <c r="D9" s="5" t="s">
        <v>5</v>
      </c>
      <c r="E9" s="188" t="s">
        <v>328</v>
      </c>
      <c r="F9" s="6"/>
      <c r="G9" s="6"/>
      <c r="H9" s="545" t="s">
        <v>326</v>
      </c>
      <c r="I9" s="545"/>
      <c r="J9" s="545"/>
      <c r="K9" s="545"/>
      <c r="L9" s="545"/>
      <c r="M9" s="545"/>
      <c r="N9" s="545"/>
      <c r="O9" s="545"/>
      <c r="P9" s="546"/>
    </row>
    <row r="10" spans="1:19" ht="27" customHeight="1">
      <c r="A10" s="182" t="s">
        <v>10</v>
      </c>
      <c r="B10" s="183"/>
      <c r="C10" s="184"/>
      <c r="D10" s="5" t="s">
        <v>5</v>
      </c>
      <c r="E10" s="188" t="s">
        <v>346</v>
      </c>
      <c r="F10" s="6"/>
      <c r="G10" s="6"/>
      <c r="H10" s="545" t="s">
        <v>347</v>
      </c>
      <c r="I10" s="545"/>
      <c r="J10" s="545"/>
      <c r="K10" s="545"/>
      <c r="L10" s="545"/>
      <c r="M10" s="545"/>
      <c r="N10" s="545"/>
      <c r="O10" s="545"/>
      <c r="P10" s="546"/>
    </row>
    <row r="11" spans="1:19">
      <c r="A11" s="159" t="s">
        <v>11</v>
      </c>
      <c r="B11" s="165"/>
      <c r="C11" s="11"/>
      <c r="D11" s="11" t="s">
        <v>5</v>
      </c>
      <c r="E11" s="130" t="s">
        <v>7</v>
      </c>
      <c r="F11" s="130"/>
      <c r="G11" s="130"/>
      <c r="H11" s="130"/>
      <c r="I11" s="30"/>
      <c r="J11" s="30"/>
      <c r="K11" s="30"/>
      <c r="L11" s="30"/>
      <c r="M11" s="31"/>
      <c r="N11" s="30"/>
      <c r="O11" s="42"/>
      <c r="P11" s="43"/>
    </row>
    <row r="12" spans="1:19">
      <c r="A12" s="160" t="s">
        <v>13</v>
      </c>
      <c r="B12" s="166"/>
      <c r="C12" s="11"/>
      <c r="D12" s="30" t="s">
        <v>5</v>
      </c>
      <c r="E12" s="577">
        <v>0</v>
      </c>
      <c r="F12" s="577"/>
      <c r="G12" s="130"/>
      <c r="H12" s="130"/>
      <c r="I12" s="30"/>
      <c r="J12" s="30"/>
      <c r="K12" s="30"/>
      <c r="L12" s="30"/>
      <c r="M12" s="31"/>
      <c r="N12" s="30"/>
      <c r="O12" s="42"/>
      <c r="P12" s="43"/>
    </row>
    <row r="13" spans="1:19">
      <c r="A13" s="160" t="s">
        <v>14</v>
      </c>
      <c r="B13" s="166"/>
      <c r="C13" s="11"/>
      <c r="D13" s="30" t="s">
        <v>5</v>
      </c>
      <c r="E13" s="577">
        <f>P18</f>
        <v>25000000</v>
      </c>
      <c r="F13" s="577"/>
      <c r="G13" s="130"/>
      <c r="H13" s="130"/>
      <c r="I13" s="30"/>
      <c r="J13" s="30"/>
      <c r="K13" s="30"/>
      <c r="L13" s="30"/>
      <c r="M13" s="31"/>
      <c r="N13" s="30"/>
      <c r="O13" s="42"/>
      <c r="P13" s="43"/>
    </row>
    <row r="14" spans="1:19">
      <c r="A14" s="161" t="s">
        <v>15</v>
      </c>
      <c r="B14" s="166"/>
      <c r="C14" s="11"/>
      <c r="D14" s="30" t="s">
        <v>5</v>
      </c>
      <c r="E14" s="578">
        <v>0</v>
      </c>
      <c r="F14" s="578"/>
      <c r="G14" s="130"/>
      <c r="H14" s="130"/>
      <c r="I14" s="30"/>
      <c r="J14" s="30"/>
      <c r="K14" s="30"/>
      <c r="L14" s="30"/>
      <c r="M14" s="31"/>
      <c r="N14" s="30"/>
      <c r="O14" s="42"/>
      <c r="P14" s="43"/>
    </row>
    <row r="15" spans="1:19">
      <c r="A15" s="494" t="s">
        <v>16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6"/>
    </row>
    <row r="16" spans="1:19">
      <c r="A16" s="539" t="s">
        <v>17</v>
      </c>
      <c r="B16" s="539"/>
      <c r="C16" s="539"/>
      <c r="D16" s="539"/>
      <c r="E16" s="540" t="s">
        <v>18</v>
      </c>
      <c r="F16" s="501"/>
      <c r="G16" s="501"/>
      <c r="H16" s="501"/>
      <c r="I16" s="501"/>
      <c r="J16" s="501"/>
      <c r="K16" s="501"/>
      <c r="L16" s="501"/>
      <c r="M16" s="501"/>
      <c r="N16" s="501"/>
      <c r="O16" s="502"/>
      <c r="P16" s="190" t="s">
        <v>19</v>
      </c>
    </row>
    <row r="17" spans="1:19">
      <c r="A17" s="549" t="s">
        <v>20</v>
      </c>
      <c r="B17" s="550"/>
      <c r="C17" s="550"/>
      <c r="D17" s="551"/>
      <c r="E17" s="304" t="s">
        <v>366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3"/>
      <c r="P17" s="302">
        <v>1</v>
      </c>
    </row>
    <row r="18" spans="1:19">
      <c r="A18" s="555" t="s">
        <v>21</v>
      </c>
      <c r="B18" s="556"/>
      <c r="C18" s="556"/>
      <c r="D18" s="557"/>
      <c r="E18" s="305" t="s">
        <v>22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300">
        <f>P28</f>
        <v>25000000</v>
      </c>
    </row>
    <row r="19" spans="1:19" s="173" customFormat="1" ht="30.75" customHeight="1">
      <c r="A19" s="571" t="s">
        <v>23</v>
      </c>
      <c r="B19" s="572"/>
      <c r="C19" s="572"/>
      <c r="D19" s="573"/>
      <c r="E19" s="574" t="s">
        <v>365</v>
      </c>
      <c r="F19" s="575"/>
      <c r="G19" s="575"/>
      <c r="H19" s="575"/>
      <c r="I19" s="575"/>
      <c r="J19" s="575"/>
      <c r="K19" s="575"/>
      <c r="L19" s="575"/>
      <c r="M19" s="575"/>
      <c r="N19" s="575"/>
      <c r="O19" s="576"/>
      <c r="P19" s="303" t="s">
        <v>143</v>
      </c>
    </row>
    <row r="20" spans="1:19">
      <c r="A20" s="555" t="s">
        <v>24</v>
      </c>
      <c r="B20" s="556"/>
      <c r="C20" s="556"/>
      <c r="D20" s="557"/>
      <c r="E20" s="305" t="s">
        <v>234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301">
        <v>1</v>
      </c>
    </row>
    <row r="21" spans="1:19">
      <c r="A21" s="306" t="s">
        <v>233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7"/>
    </row>
    <row r="22" spans="1:19">
      <c r="A22" s="503" t="s">
        <v>25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5"/>
    </row>
    <row r="23" spans="1:19">
      <c r="A23" s="503" t="s">
        <v>26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5"/>
      <c r="S23" t="s">
        <v>12</v>
      </c>
    </row>
    <row r="24" spans="1:19" ht="15" customHeight="1">
      <c r="A24" s="519" t="s">
        <v>27</v>
      </c>
      <c r="B24" s="520"/>
      <c r="C24" s="515" t="s">
        <v>28</v>
      </c>
      <c r="D24" s="516"/>
      <c r="E24" s="516"/>
      <c r="F24" s="516"/>
      <c r="G24" s="516"/>
      <c r="H24" s="516"/>
      <c r="I24" s="516"/>
      <c r="J24" s="516"/>
      <c r="K24" s="516"/>
      <c r="L24" s="516"/>
      <c r="M24" s="506" t="s">
        <v>29</v>
      </c>
      <c r="N24" s="506"/>
      <c r="O24" s="506"/>
      <c r="P24" s="514" t="s">
        <v>30</v>
      </c>
    </row>
    <row r="25" spans="1:19" ht="25.5">
      <c r="A25" s="521"/>
      <c r="B25" s="522"/>
      <c r="C25" s="517"/>
      <c r="D25" s="518"/>
      <c r="E25" s="518"/>
      <c r="F25" s="518"/>
      <c r="G25" s="518"/>
      <c r="H25" s="518"/>
      <c r="I25" s="518"/>
      <c r="J25" s="518"/>
      <c r="K25" s="518"/>
      <c r="L25" s="518"/>
      <c r="M25" s="197" t="s">
        <v>186</v>
      </c>
      <c r="N25" s="197" t="s">
        <v>32</v>
      </c>
      <c r="O25" s="48" t="s">
        <v>33</v>
      </c>
      <c r="P25" s="514"/>
    </row>
    <row r="26" spans="1:19">
      <c r="A26" s="507">
        <v>1</v>
      </c>
      <c r="B26" s="523"/>
      <c r="C26" s="507">
        <v>2</v>
      </c>
      <c r="D26" s="508"/>
      <c r="E26" s="508"/>
      <c r="F26" s="508"/>
      <c r="G26" s="508"/>
      <c r="H26" s="508"/>
      <c r="I26" s="508"/>
      <c r="J26" s="508"/>
      <c r="K26" s="508"/>
      <c r="L26" s="508"/>
      <c r="M26" s="198">
        <v>3</v>
      </c>
      <c r="N26" s="198">
        <v>4</v>
      </c>
      <c r="O26" s="49">
        <v>5</v>
      </c>
      <c r="P26" s="50">
        <v>6</v>
      </c>
    </row>
    <row r="27" spans="1:19" ht="12.95" customHeight="1">
      <c r="A27" s="120"/>
      <c r="B27" s="145"/>
      <c r="C27" s="121"/>
      <c r="D27" s="20"/>
      <c r="E27" s="20"/>
      <c r="F27" s="20"/>
      <c r="G27" s="20"/>
      <c r="H27" s="20"/>
      <c r="I27" s="33"/>
      <c r="J27" s="33"/>
      <c r="K27" s="33"/>
      <c r="L27" s="33"/>
      <c r="M27" s="35"/>
      <c r="N27" s="36"/>
      <c r="O27" s="51"/>
      <c r="P27" s="36"/>
    </row>
    <row r="28" spans="1:19">
      <c r="A28" s="271" t="s">
        <v>348</v>
      </c>
      <c r="B28" s="146"/>
      <c r="C28" s="276" t="s">
        <v>83</v>
      </c>
      <c r="D28" s="23"/>
      <c r="E28" s="23"/>
      <c r="F28" s="23"/>
      <c r="G28" s="23"/>
      <c r="H28" s="23"/>
      <c r="I28" s="201"/>
      <c r="J28" s="201"/>
      <c r="K28" s="201"/>
      <c r="L28" s="201"/>
      <c r="M28" s="37"/>
      <c r="N28" s="243"/>
      <c r="O28" s="186"/>
      <c r="P28" s="253">
        <f>P29</f>
        <v>25000000</v>
      </c>
      <c r="S28" s="336">
        <f>15000000-P28</f>
        <v>-10000000</v>
      </c>
    </row>
    <row r="29" spans="1:19">
      <c r="A29" s="271" t="s">
        <v>349</v>
      </c>
      <c r="B29" s="146"/>
      <c r="C29" s="276" t="s">
        <v>34</v>
      </c>
      <c r="D29" s="23"/>
      <c r="E29" s="23"/>
      <c r="F29" s="23"/>
      <c r="G29" s="23"/>
      <c r="H29" s="23"/>
      <c r="I29" s="201"/>
      <c r="J29" s="201"/>
      <c r="K29" s="201"/>
      <c r="L29" s="201"/>
      <c r="M29" s="37"/>
      <c r="N29" s="243"/>
      <c r="O29" s="186"/>
      <c r="P29" s="253">
        <f>P30+P38</f>
        <v>25000000</v>
      </c>
    </row>
    <row r="30" spans="1:19">
      <c r="A30" s="271" t="s">
        <v>350</v>
      </c>
      <c r="B30" s="146"/>
      <c r="C30" s="276" t="s">
        <v>218</v>
      </c>
      <c r="D30" s="23"/>
      <c r="E30" s="23"/>
      <c r="F30" s="23"/>
      <c r="G30" s="23"/>
      <c r="H30" s="23"/>
      <c r="I30" s="201"/>
      <c r="J30" s="201"/>
      <c r="K30" s="201"/>
      <c r="L30" s="201"/>
      <c r="M30" s="37"/>
      <c r="N30" s="230"/>
      <c r="O30" s="288"/>
      <c r="P30" s="253">
        <f>P31</f>
        <v>2040000</v>
      </c>
    </row>
    <row r="31" spans="1:19">
      <c r="A31" s="271" t="s">
        <v>351</v>
      </c>
      <c r="B31" s="146"/>
      <c r="C31" s="276" t="s">
        <v>219</v>
      </c>
      <c r="D31" s="23"/>
      <c r="E31" s="23"/>
      <c r="F31" s="23"/>
      <c r="G31" s="23"/>
      <c r="H31" s="23"/>
      <c r="I31" s="201"/>
      <c r="J31" s="201"/>
      <c r="K31" s="201"/>
      <c r="L31" s="201"/>
      <c r="M31" s="37"/>
      <c r="N31" s="230"/>
      <c r="O31" s="288"/>
      <c r="P31" s="253">
        <f>P32</f>
        <v>2040000</v>
      </c>
    </row>
    <row r="32" spans="1:19">
      <c r="A32" s="189" t="s">
        <v>352</v>
      </c>
      <c r="B32" s="146"/>
      <c r="C32" s="169" t="s">
        <v>220</v>
      </c>
      <c r="D32" s="23"/>
      <c r="E32" s="23"/>
      <c r="F32" s="23"/>
      <c r="G32" s="23"/>
      <c r="H32" s="23"/>
      <c r="I32" s="201"/>
      <c r="J32" s="201"/>
      <c r="K32" s="201"/>
      <c r="L32" s="201"/>
      <c r="M32" s="37"/>
      <c r="N32" s="243"/>
      <c r="O32" s="186"/>
      <c r="P32" s="254">
        <f>SUM(P33:P36)</f>
        <v>2040000</v>
      </c>
    </row>
    <row r="33" spans="1:19">
      <c r="A33" s="189"/>
      <c r="B33" s="146"/>
      <c r="C33" s="172" t="s">
        <v>144</v>
      </c>
      <c r="D33" s="23"/>
      <c r="E33" s="23"/>
      <c r="F33" s="164"/>
      <c r="G33" s="164">
        <v>1</v>
      </c>
      <c r="H33" s="164" t="s">
        <v>37</v>
      </c>
      <c r="I33" s="282" t="s">
        <v>38</v>
      </c>
      <c r="J33" s="282">
        <v>3</v>
      </c>
      <c r="K33" s="282" t="s">
        <v>53</v>
      </c>
      <c r="L33" s="282"/>
      <c r="M33" s="37">
        <f>G33*J33</f>
        <v>3</v>
      </c>
      <c r="N33" s="243" t="s">
        <v>56</v>
      </c>
      <c r="O33" s="186">
        <v>150000</v>
      </c>
      <c r="P33" s="254">
        <f>M33*O33</f>
        <v>450000</v>
      </c>
    </row>
    <row r="34" spans="1:19">
      <c r="A34" s="189"/>
      <c r="B34" s="146"/>
      <c r="C34" s="172" t="s">
        <v>221</v>
      </c>
      <c r="D34" s="23"/>
      <c r="E34" s="23"/>
      <c r="F34" s="164"/>
      <c r="G34" s="164">
        <v>1</v>
      </c>
      <c r="H34" s="164" t="s">
        <v>37</v>
      </c>
      <c r="I34" s="282" t="s">
        <v>38</v>
      </c>
      <c r="J34" s="282">
        <v>3</v>
      </c>
      <c r="K34" s="282" t="s">
        <v>53</v>
      </c>
      <c r="L34" s="282"/>
      <c r="M34" s="37">
        <f t="shared" ref="M34:M36" si="0">G34*J34</f>
        <v>3</v>
      </c>
      <c r="N34" s="243" t="s">
        <v>56</v>
      </c>
      <c r="O34" s="186">
        <v>130000</v>
      </c>
      <c r="P34" s="254">
        <f t="shared" ref="P34:P36" si="1">M34*O34</f>
        <v>390000</v>
      </c>
    </row>
    <row r="35" spans="1:19">
      <c r="A35" s="189"/>
      <c r="B35" s="146"/>
      <c r="C35" s="172" t="s">
        <v>145</v>
      </c>
      <c r="D35" s="23"/>
      <c r="E35" s="23"/>
      <c r="F35" s="164"/>
      <c r="G35" s="164">
        <v>1</v>
      </c>
      <c r="H35" s="164" t="s">
        <v>37</v>
      </c>
      <c r="I35" s="282" t="s">
        <v>38</v>
      </c>
      <c r="J35" s="282">
        <v>3</v>
      </c>
      <c r="K35" s="282" t="s">
        <v>53</v>
      </c>
      <c r="L35" s="282"/>
      <c r="M35" s="37">
        <f t="shared" si="0"/>
        <v>3</v>
      </c>
      <c r="N35" s="243" t="s">
        <v>56</v>
      </c>
      <c r="O35" s="186">
        <v>100000</v>
      </c>
      <c r="P35" s="254">
        <f t="shared" si="1"/>
        <v>300000</v>
      </c>
    </row>
    <row r="36" spans="1:19">
      <c r="A36" s="189"/>
      <c r="B36" s="146"/>
      <c r="C36" s="172" t="s">
        <v>146</v>
      </c>
      <c r="D36" s="23"/>
      <c r="E36" s="23"/>
      <c r="F36" s="164"/>
      <c r="G36" s="164">
        <v>4</v>
      </c>
      <c r="H36" s="164" t="s">
        <v>37</v>
      </c>
      <c r="I36" s="282" t="s">
        <v>38</v>
      </c>
      <c r="J36" s="282">
        <v>3</v>
      </c>
      <c r="K36" s="282" t="s">
        <v>53</v>
      </c>
      <c r="L36" s="282"/>
      <c r="M36" s="37">
        <f t="shared" si="0"/>
        <v>12</v>
      </c>
      <c r="N36" s="243" t="s">
        <v>56</v>
      </c>
      <c r="O36" s="186">
        <v>75000</v>
      </c>
      <c r="P36" s="254">
        <f t="shared" si="1"/>
        <v>900000</v>
      </c>
    </row>
    <row r="37" spans="1:19" ht="12.95" customHeight="1">
      <c r="A37" s="271"/>
      <c r="B37" s="146"/>
      <c r="C37" s="276"/>
      <c r="D37" s="23"/>
      <c r="E37" s="23"/>
      <c r="F37" s="307"/>
      <c r="G37" s="307"/>
      <c r="H37" s="307"/>
      <c r="I37" s="282"/>
      <c r="J37" s="282"/>
      <c r="K37" s="282"/>
      <c r="L37" s="282"/>
      <c r="M37" s="37"/>
      <c r="N37" s="243"/>
      <c r="O37" s="186"/>
      <c r="P37" s="254"/>
    </row>
    <row r="38" spans="1:19">
      <c r="A38" s="271" t="s">
        <v>354</v>
      </c>
      <c r="B38" s="146"/>
      <c r="C38" s="276" t="s">
        <v>35</v>
      </c>
      <c r="D38" s="23"/>
      <c r="E38" s="23"/>
      <c r="F38" s="282"/>
      <c r="G38" s="282"/>
      <c r="H38" s="282"/>
      <c r="I38" s="282"/>
      <c r="J38" s="282" t="s">
        <v>12</v>
      </c>
      <c r="K38" s="282"/>
      <c r="L38" s="282"/>
      <c r="M38" s="37"/>
      <c r="N38" s="243"/>
      <c r="O38" s="186"/>
      <c r="P38" s="253">
        <f>P39+P61+P74+P78</f>
        <v>22960000</v>
      </c>
      <c r="S38">
        <v>25000000</v>
      </c>
    </row>
    <row r="39" spans="1:19">
      <c r="A39" s="271" t="s">
        <v>353</v>
      </c>
      <c r="B39" s="146"/>
      <c r="C39" s="276" t="s">
        <v>88</v>
      </c>
      <c r="D39" s="23"/>
      <c r="E39" s="23"/>
      <c r="F39" s="282"/>
      <c r="G39" s="282"/>
      <c r="H39" s="282"/>
      <c r="I39" s="282"/>
      <c r="J39" s="282"/>
      <c r="K39" s="282"/>
      <c r="L39" s="282"/>
      <c r="M39" s="37"/>
      <c r="N39" s="178"/>
      <c r="O39" s="289"/>
      <c r="P39" s="253">
        <f>P40+P58</f>
        <v>1712000</v>
      </c>
      <c r="S39" s="336">
        <f>S38-P28</f>
        <v>0</v>
      </c>
    </row>
    <row r="40" spans="1:19">
      <c r="A40" s="189" t="s">
        <v>355</v>
      </c>
      <c r="B40" s="146"/>
      <c r="C40" s="169" t="s">
        <v>89</v>
      </c>
      <c r="D40" s="23"/>
      <c r="E40" s="23"/>
      <c r="F40" s="282"/>
      <c r="G40" s="282"/>
      <c r="H40" s="282"/>
      <c r="I40" s="282"/>
      <c r="J40" s="282"/>
      <c r="K40" s="282"/>
      <c r="L40" s="282"/>
      <c r="M40" s="37"/>
      <c r="N40" s="243"/>
      <c r="O40" s="186"/>
      <c r="P40" s="254">
        <f>SUM(P41:P57)</f>
        <v>1595000</v>
      </c>
    </row>
    <row r="41" spans="1:19">
      <c r="A41" s="189"/>
      <c r="B41" s="146"/>
      <c r="C41" s="172" t="s">
        <v>222</v>
      </c>
      <c r="D41" s="23"/>
      <c r="E41" s="23"/>
      <c r="F41" s="282"/>
      <c r="G41" s="282"/>
      <c r="H41" s="282"/>
      <c r="I41" s="282"/>
      <c r="J41" s="282"/>
      <c r="K41" s="282"/>
      <c r="L41" s="282"/>
      <c r="M41" s="430">
        <v>3</v>
      </c>
      <c r="N41" s="459" t="s">
        <v>44</v>
      </c>
      <c r="O41" s="179">
        <v>55000</v>
      </c>
      <c r="P41" s="254">
        <f t="shared" ref="P41:P57" si="2">M41*O41</f>
        <v>165000</v>
      </c>
    </row>
    <row r="42" spans="1:19">
      <c r="A42" s="189"/>
      <c r="B42" s="146"/>
      <c r="C42" s="172" t="s">
        <v>223</v>
      </c>
      <c r="D42" s="23"/>
      <c r="E42" s="23"/>
      <c r="F42" s="282"/>
      <c r="G42" s="282"/>
      <c r="H42" s="282"/>
      <c r="I42" s="282"/>
      <c r="J42" s="282"/>
      <c r="K42" s="282"/>
      <c r="L42" s="282"/>
      <c r="M42" s="430">
        <v>100</v>
      </c>
      <c r="N42" s="459" t="s">
        <v>51</v>
      </c>
      <c r="O42" s="179">
        <v>500</v>
      </c>
      <c r="P42" s="254">
        <f t="shared" si="2"/>
        <v>50000</v>
      </c>
    </row>
    <row r="43" spans="1:19">
      <c r="A43" s="189" t="s">
        <v>12</v>
      </c>
      <c r="B43" s="146"/>
      <c r="C43" s="172" t="s">
        <v>224</v>
      </c>
      <c r="D43" s="23"/>
      <c r="E43" s="23"/>
      <c r="F43" s="282"/>
      <c r="G43" s="282"/>
      <c r="H43" s="282"/>
      <c r="I43" s="282"/>
      <c r="J43" s="282"/>
      <c r="K43" s="282"/>
      <c r="L43" s="282"/>
      <c r="M43" s="430">
        <v>90</v>
      </c>
      <c r="N43" s="459" t="s">
        <v>51</v>
      </c>
      <c r="O43" s="179">
        <v>600</v>
      </c>
      <c r="P43" s="254">
        <f t="shared" si="2"/>
        <v>54000</v>
      </c>
    </row>
    <row r="44" spans="1:19">
      <c r="A44" s="189"/>
      <c r="B44" s="146"/>
      <c r="C44" s="171" t="s">
        <v>91</v>
      </c>
      <c r="D44" s="23"/>
      <c r="E44" s="23"/>
      <c r="F44" s="282"/>
      <c r="G44" s="282"/>
      <c r="H44" s="282"/>
      <c r="I44" s="282"/>
      <c r="J44" s="282"/>
      <c r="K44" s="282"/>
      <c r="L44" s="282"/>
      <c r="M44" s="431">
        <v>50</v>
      </c>
      <c r="N44" s="460" t="s">
        <v>51</v>
      </c>
      <c r="O44" s="299">
        <v>3600</v>
      </c>
      <c r="P44" s="186">
        <f t="shared" si="2"/>
        <v>180000</v>
      </c>
    </row>
    <row r="45" spans="1:19">
      <c r="A45" s="189"/>
      <c r="B45" s="146"/>
      <c r="C45" s="168" t="s">
        <v>95</v>
      </c>
      <c r="D45" s="23"/>
      <c r="E45" s="23"/>
      <c r="F45" s="282"/>
      <c r="G45" s="282"/>
      <c r="H45" s="282"/>
      <c r="I45" s="282"/>
      <c r="J45" s="282"/>
      <c r="K45" s="282"/>
      <c r="L45" s="282"/>
      <c r="M45" s="431">
        <v>6</v>
      </c>
      <c r="N45" s="460" t="s">
        <v>96</v>
      </c>
      <c r="O45" s="299">
        <v>16800</v>
      </c>
      <c r="P45" s="254">
        <f t="shared" si="2"/>
        <v>100800</v>
      </c>
    </row>
    <row r="46" spans="1:19">
      <c r="A46" s="189"/>
      <c r="B46" s="146"/>
      <c r="C46" s="171" t="s">
        <v>99</v>
      </c>
      <c r="D46" s="23"/>
      <c r="E46" s="23"/>
      <c r="F46" s="282"/>
      <c r="G46" s="282"/>
      <c r="H46" s="282"/>
      <c r="I46" s="282"/>
      <c r="J46" s="282"/>
      <c r="K46" s="282"/>
      <c r="L46" s="282"/>
      <c r="M46" s="431">
        <v>4</v>
      </c>
      <c r="N46" s="460" t="s">
        <v>47</v>
      </c>
      <c r="O46" s="299">
        <v>7300</v>
      </c>
      <c r="P46" s="254">
        <f t="shared" si="2"/>
        <v>29200</v>
      </c>
    </row>
    <row r="47" spans="1:19">
      <c r="A47" s="189"/>
      <c r="B47" s="146"/>
      <c r="C47" s="172" t="s">
        <v>225</v>
      </c>
      <c r="D47" s="23"/>
      <c r="E47" s="23"/>
      <c r="F47" s="282"/>
      <c r="G47" s="282"/>
      <c r="H47" s="282"/>
      <c r="I47" s="282"/>
      <c r="J47" s="282"/>
      <c r="K47" s="282"/>
      <c r="L47" s="282"/>
      <c r="M47" s="430">
        <v>10</v>
      </c>
      <c r="N47" s="459" t="s">
        <v>96</v>
      </c>
      <c r="O47" s="179">
        <v>6300</v>
      </c>
      <c r="P47" s="254">
        <f t="shared" si="2"/>
        <v>63000</v>
      </c>
    </row>
    <row r="48" spans="1:19">
      <c r="A48" s="189"/>
      <c r="B48" s="146"/>
      <c r="C48" s="172" t="s">
        <v>226</v>
      </c>
      <c r="D48" s="23"/>
      <c r="E48" s="23"/>
      <c r="F48" s="282"/>
      <c r="G48" s="282"/>
      <c r="H48" s="282"/>
      <c r="I48" s="282"/>
      <c r="J48" s="282"/>
      <c r="K48" s="282"/>
      <c r="L48" s="282"/>
      <c r="M48" s="430">
        <v>2</v>
      </c>
      <c r="N48" s="459" t="s">
        <v>100</v>
      </c>
      <c r="O48" s="179">
        <v>73500</v>
      </c>
      <c r="P48" s="254">
        <f t="shared" si="2"/>
        <v>147000</v>
      </c>
    </row>
    <row r="49" spans="1:16">
      <c r="A49" s="272"/>
      <c r="B49" s="146"/>
      <c r="C49" s="172" t="s">
        <v>93</v>
      </c>
      <c r="D49" s="23"/>
      <c r="E49" s="23"/>
      <c r="F49" s="282"/>
      <c r="G49" s="282"/>
      <c r="H49" s="282"/>
      <c r="I49" s="282"/>
      <c r="J49" s="282"/>
      <c r="K49" s="282"/>
      <c r="L49" s="282"/>
      <c r="M49" s="430">
        <v>4</v>
      </c>
      <c r="N49" s="459" t="s">
        <v>96</v>
      </c>
      <c r="O49" s="179">
        <v>23500</v>
      </c>
      <c r="P49" s="254">
        <f t="shared" si="2"/>
        <v>94000</v>
      </c>
    </row>
    <row r="50" spans="1:16">
      <c r="A50" s="272"/>
      <c r="B50" s="146"/>
      <c r="C50" s="172" t="s">
        <v>227</v>
      </c>
      <c r="D50" s="23"/>
      <c r="E50" s="23"/>
      <c r="F50" s="282"/>
      <c r="G50" s="282"/>
      <c r="H50" s="282"/>
      <c r="I50" s="282"/>
      <c r="J50" s="282"/>
      <c r="K50" s="282"/>
      <c r="L50" s="282"/>
      <c r="M50" s="430">
        <v>100</v>
      </c>
      <c r="N50" s="459" t="s">
        <v>96</v>
      </c>
      <c r="O50" s="179">
        <v>1500</v>
      </c>
      <c r="P50" s="254">
        <f t="shared" si="2"/>
        <v>150000</v>
      </c>
    </row>
    <row r="51" spans="1:16">
      <c r="A51" s="272"/>
      <c r="B51" s="146"/>
      <c r="C51" s="172" t="s">
        <v>228</v>
      </c>
      <c r="D51" s="23"/>
      <c r="E51" s="23"/>
      <c r="F51" s="282"/>
      <c r="G51" s="282"/>
      <c r="H51" s="282"/>
      <c r="I51" s="282"/>
      <c r="J51" s="282"/>
      <c r="K51" s="282"/>
      <c r="L51" s="282"/>
      <c r="M51" s="430">
        <v>100</v>
      </c>
      <c r="N51" s="459" t="s">
        <v>96</v>
      </c>
      <c r="O51" s="179">
        <v>3500</v>
      </c>
      <c r="P51" s="254">
        <f t="shared" si="2"/>
        <v>350000</v>
      </c>
    </row>
    <row r="52" spans="1:16">
      <c r="A52" s="272"/>
      <c r="B52" s="146"/>
      <c r="C52" s="171" t="s">
        <v>268</v>
      </c>
      <c r="D52" s="23"/>
      <c r="E52" s="23"/>
      <c r="F52" s="282"/>
      <c r="G52" s="282"/>
      <c r="H52" s="282"/>
      <c r="I52" s="282"/>
      <c r="J52" s="282"/>
      <c r="K52" s="282"/>
      <c r="L52" s="282"/>
      <c r="M52" s="429">
        <v>5</v>
      </c>
      <c r="N52" s="460" t="s">
        <v>96</v>
      </c>
      <c r="O52" s="297">
        <v>4200</v>
      </c>
      <c r="P52" s="254">
        <f t="shared" si="2"/>
        <v>21000</v>
      </c>
    </row>
    <row r="53" spans="1:16">
      <c r="A53" s="272"/>
      <c r="B53" s="146"/>
      <c r="C53" s="171" t="s">
        <v>105</v>
      </c>
      <c r="D53" s="23"/>
      <c r="E53" s="23"/>
      <c r="F53" s="282"/>
      <c r="G53" s="282"/>
      <c r="H53" s="282"/>
      <c r="I53" s="282"/>
      <c r="J53" s="282"/>
      <c r="K53" s="282"/>
      <c r="L53" s="282"/>
      <c r="M53" s="429">
        <v>2</v>
      </c>
      <c r="N53" s="460" t="s">
        <v>106</v>
      </c>
      <c r="O53" s="330">
        <v>17500</v>
      </c>
      <c r="P53" s="254">
        <f t="shared" si="2"/>
        <v>35000</v>
      </c>
    </row>
    <row r="54" spans="1:16">
      <c r="A54" s="272"/>
      <c r="B54" s="146"/>
      <c r="C54" s="368" t="s">
        <v>345</v>
      </c>
      <c r="D54" s="361"/>
      <c r="E54" s="361"/>
      <c r="F54" s="282"/>
      <c r="G54" s="282"/>
      <c r="H54" s="282"/>
      <c r="I54" s="282"/>
      <c r="J54" s="282"/>
      <c r="K54" s="282"/>
      <c r="L54" s="282"/>
      <c r="M54" s="369">
        <v>4</v>
      </c>
      <c r="N54" s="461" t="s">
        <v>96</v>
      </c>
      <c r="O54" s="53">
        <v>2500</v>
      </c>
      <c r="P54" s="52">
        <f t="shared" si="2"/>
        <v>10000</v>
      </c>
    </row>
    <row r="55" spans="1:16">
      <c r="A55" s="272"/>
      <c r="B55" s="146"/>
      <c r="C55" s="368" t="s">
        <v>369</v>
      </c>
      <c r="D55" s="361"/>
      <c r="E55" s="361"/>
      <c r="F55" s="282"/>
      <c r="G55" s="282"/>
      <c r="H55" s="282"/>
      <c r="I55" s="282"/>
      <c r="J55" s="282"/>
      <c r="K55" s="282"/>
      <c r="L55" s="282"/>
      <c r="M55" s="369">
        <v>1</v>
      </c>
      <c r="N55" s="461" t="s">
        <v>49</v>
      </c>
      <c r="O55" s="53">
        <v>36000</v>
      </c>
      <c r="P55" s="52">
        <f t="shared" si="2"/>
        <v>36000</v>
      </c>
    </row>
    <row r="56" spans="1:16">
      <c r="A56" s="272"/>
      <c r="B56" s="146"/>
      <c r="C56" s="368" t="s">
        <v>364</v>
      </c>
      <c r="D56" s="361"/>
      <c r="E56" s="361"/>
      <c r="F56" s="282"/>
      <c r="G56" s="282"/>
      <c r="H56" s="282"/>
      <c r="I56" s="282"/>
      <c r="J56" s="282"/>
      <c r="K56" s="282"/>
      <c r="L56" s="282"/>
      <c r="M56" s="369">
        <v>1</v>
      </c>
      <c r="N56" s="461" t="s">
        <v>96</v>
      </c>
      <c r="O56" s="53">
        <v>110000</v>
      </c>
      <c r="P56" s="52">
        <f t="shared" ref="P56" si="3">M56*O56</f>
        <v>110000</v>
      </c>
    </row>
    <row r="57" spans="1:16" ht="12.95" customHeight="1">
      <c r="A57" s="272"/>
      <c r="B57" s="146"/>
      <c r="C57" s="172"/>
      <c r="D57" s="23"/>
      <c r="E57" s="23"/>
      <c r="F57" s="282"/>
      <c r="G57" s="282"/>
      <c r="H57" s="282"/>
      <c r="I57" s="282"/>
      <c r="J57" s="282"/>
      <c r="K57" s="282"/>
      <c r="L57" s="282"/>
      <c r="M57" s="37"/>
      <c r="N57" s="243"/>
      <c r="O57" s="179"/>
      <c r="P57" s="254">
        <f t="shared" si="2"/>
        <v>0</v>
      </c>
    </row>
    <row r="58" spans="1:16">
      <c r="A58" s="271" t="s">
        <v>356</v>
      </c>
      <c r="B58" s="146"/>
      <c r="C58" s="276" t="s">
        <v>111</v>
      </c>
      <c r="D58" s="23"/>
      <c r="E58" s="23"/>
      <c r="F58" s="308"/>
      <c r="G58" s="308"/>
      <c r="H58" s="308"/>
      <c r="I58" s="308"/>
      <c r="J58" s="308"/>
      <c r="K58" s="308"/>
      <c r="L58" s="308"/>
      <c r="M58" s="37"/>
      <c r="N58" s="287"/>
      <c r="O58" s="290"/>
      <c r="P58" s="253">
        <f>SUM(P59:P59)</f>
        <v>117000</v>
      </c>
    </row>
    <row r="59" spans="1:16">
      <c r="A59" s="272"/>
      <c r="B59" s="146"/>
      <c r="C59" s="172" t="s">
        <v>150</v>
      </c>
      <c r="D59" s="23"/>
      <c r="E59" s="23"/>
      <c r="F59" s="164">
        <v>1.5</v>
      </c>
      <c r="G59" s="282" t="s">
        <v>38</v>
      </c>
      <c r="H59" s="282">
        <v>3</v>
      </c>
      <c r="I59" s="164" t="s">
        <v>113</v>
      </c>
      <c r="J59" s="282" t="s">
        <v>38</v>
      </c>
      <c r="K59" s="167">
        <v>1</v>
      </c>
      <c r="L59" s="270" t="s">
        <v>96</v>
      </c>
      <c r="M59" s="37">
        <f>F59*H59*K59</f>
        <v>4.5</v>
      </c>
      <c r="N59" s="243" t="s">
        <v>113</v>
      </c>
      <c r="O59" s="186">
        <v>26000</v>
      </c>
      <c r="P59" s="254">
        <f>M59*O59</f>
        <v>117000</v>
      </c>
    </row>
    <row r="60" spans="1:16" ht="12.95" customHeight="1">
      <c r="A60" s="272"/>
      <c r="B60" s="146"/>
      <c r="C60" s="172"/>
      <c r="D60" s="23"/>
      <c r="E60" s="23"/>
      <c r="F60" s="164"/>
      <c r="G60" s="282"/>
      <c r="H60" s="282"/>
      <c r="I60" s="282"/>
      <c r="J60" s="282"/>
      <c r="K60" s="282"/>
      <c r="L60" s="282"/>
      <c r="M60" s="37"/>
      <c r="N60" s="243"/>
      <c r="O60" s="186"/>
      <c r="P60" s="254"/>
    </row>
    <row r="61" spans="1:16">
      <c r="A61" s="271" t="s">
        <v>359</v>
      </c>
      <c r="B61" s="146"/>
      <c r="C61" s="276" t="s">
        <v>114</v>
      </c>
      <c r="D61" s="23"/>
      <c r="E61" s="23"/>
      <c r="F61" s="282"/>
      <c r="G61" s="282"/>
      <c r="H61" s="282"/>
      <c r="I61" s="282"/>
      <c r="J61" s="282"/>
      <c r="K61" s="282"/>
      <c r="L61" s="282"/>
      <c r="M61" s="37"/>
      <c r="N61" s="243"/>
      <c r="O61" s="186"/>
      <c r="P61" s="253">
        <f>P62+P69+P72</f>
        <v>13100000</v>
      </c>
    </row>
    <row r="62" spans="1:16">
      <c r="A62" s="273" t="s">
        <v>358</v>
      </c>
      <c r="B62" s="146"/>
      <c r="C62" s="171" t="s">
        <v>115</v>
      </c>
      <c r="D62" s="23"/>
      <c r="E62" s="23"/>
      <c r="F62" s="283"/>
      <c r="G62" s="283"/>
      <c r="H62" s="283"/>
      <c r="I62" s="283"/>
      <c r="J62" s="283"/>
      <c r="K62" s="282"/>
      <c r="L62" s="284"/>
      <c r="M62" s="37"/>
      <c r="N62" s="243"/>
      <c r="O62" s="186"/>
      <c r="P62" s="254">
        <f>SUM(P64:P65)</f>
        <v>2700000</v>
      </c>
    </row>
    <row r="63" spans="1:16">
      <c r="A63" s="274"/>
      <c r="B63" s="146"/>
      <c r="C63" s="170" t="s">
        <v>116</v>
      </c>
      <c r="D63" s="23"/>
      <c r="E63" s="23"/>
      <c r="F63" s="283"/>
      <c r="G63" s="283"/>
      <c r="H63" s="283"/>
      <c r="I63" s="283"/>
      <c r="J63" s="283"/>
      <c r="K63" s="282"/>
      <c r="L63" s="284"/>
      <c r="M63" s="37"/>
      <c r="N63" s="243"/>
      <c r="O63" s="186"/>
      <c r="P63" s="253"/>
    </row>
    <row r="64" spans="1:16">
      <c r="A64" s="274"/>
      <c r="B64" s="146"/>
      <c r="C64" s="277" t="s">
        <v>151</v>
      </c>
      <c r="D64" s="23"/>
      <c r="E64" s="23"/>
      <c r="F64" s="181"/>
      <c r="G64" s="181">
        <v>4</v>
      </c>
      <c r="H64" s="181" t="s">
        <v>37</v>
      </c>
      <c r="I64" s="181" t="s">
        <v>38</v>
      </c>
      <c r="J64" s="181">
        <v>2</v>
      </c>
      <c r="K64" s="283" t="s">
        <v>39</v>
      </c>
      <c r="L64" s="284"/>
      <c r="M64" s="37">
        <f>G64*J64</f>
        <v>8</v>
      </c>
      <c r="N64" s="243" t="s">
        <v>119</v>
      </c>
      <c r="O64" s="186">
        <v>300000</v>
      </c>
      <c r="P64" s="254">
        <f>M64*O64</f>
        <v>2400000</v>
      </c>
    </row>
    <row r="65" spans="1:19">
      <c r="A65" s="274" t="s">
        <v>12</v>
      </c>
      <c r="B65" s="146"/>
      <c r="C65" s="277" t="s">
        <v>229</v>
      </c>
      <c r="D65" s="23"/>
      <c r="E65" s="23"/>
      <c r="F65" s="181"/>
      <c r="G65" s="181">
        <v>1</v>
      </c>
      <c r="H65" s="181" t="s">
        <v>37</v>
      </c>
      <c r="I65" s="181" t="s">
        <v>38</v>
      </c>
      <c r="J65" s="181">
        <v>2</v>
      </c>
      <c r="K65" s="283" t="s">
        <v>39</v>
      </c>
      <c r="L65" s="282"/>
      <c r="M65" s="37">
        <f>G65*J65</f>
        <v>2</v>
      </c>
      <c r="N65" s="243" t="s">
        <v>119</v>
      </c>
      <c r="O65" s="186">
        <v>150000</v>
      </c>
      <c r="P65" s="254">
        <f>M65*O65</f>
        <v>300000</v>
      </c>
    </row>
    <row r="66" spans="1:19">
      <c r="A66" s="450"/>
      <c r="B66" s="435"/>
      <c r="C66" s="451"/>
      <c r="D66" s="187"/>
      <c r="E66" s="187"/>
      <c r="F66" s="452"/>
      <c r="G66" s="452"/>
      <c r="H66" s="452"/>
      <c r="I66" s="452"/>
      <c r="J66" s="452"/>
      <c r="K66" s="453"/>
      <c r="L66" s="439"/>
      <c r="M66" s="128"/>
      <c r="N66" s="441"/>
      <c r="O66" s="436"/>
      <c r="P66" s="443"/>
    </row>
    <row r="67" spans="1:19">
      <c r="A67" s="454"/>
      <c r="B67" s="145"/>
      <c r="C67" s="455"/>
      <c r="D67" s="20"/>
      <c r="E67" s="20"/>
      <c r="F67" s="456"/>
      <c r="G67" s="456"/>
      <c r="H67" s="456"/>
      <c r="I67" s="456"/>
      <c r="J67" s="457"/>
      <c r="K67" s="446"/>
      <c r="L67" s="446"/>
      <c r="M67" s="35"/>
      <c r="N67" s="458"/>
      <c r="O67" s="448"/>
      <c r="P67" s="449"/>
    </row>
    <row r="68" spans="1:19">
      <c r="A68" s="273" t="s">
        <v>357</v>
      </c>
      <c r="B68" s="146"/>
      <c r="C68" s="171" t="s">
        <v>122</v>
      </c>
      <c r="D68" s="23"/>
      <c r="E68" s="23"/>
      <c r="F68" s="181"/>
      <c r="G68" s="181"/>
      <c r="H68" s="181"/>
      <c r="I68" s="181"/>
      <c r="J68" s="283"/>
      <c r="K68" s="282"/>
      <c r="L68" s="282"/>
      <c r="M68" s="37"/>
      <c r="N68" s="243"/>
      <c r="O68" s="186"/>
      <c r="P68" s="254"/>
    </row>
    <row r="69" spans="1:19">
      <c r="A69" s="273"/>
      <c r="B69" s="146"/>
      <c r="C69" s="277" t="s">
        <v>230</v>
      </c>
      <c r="D69" s="23"/>
      <c r="E69" s="23"/>
      <c r="F69" s="181"/>
      <c r="G69" s="181">
        <v>85</v>
      </c>
      <c r="H69" s="181" t="s">
        <v>37</v>
      </c>
      <c r="I69" s="181" t="s">
        <v>38</v>
      </c>
      <c r="J69" s="181">
        <v>2</v>
      </c>
      <c r="K69" s="283" t="s">
        <v>118</v>
      </c>
      <c r="L69" s="282"/>
      <c r="M69" s="37">
        <f>G69*J69</f>
        <v>170</v>
      </c>
      <c r="N69" s="243" t="s">
        <v>119</v>
      </c>
      <c r="O69" s="186">
        <v>60000</v>
      </c>
      <c r="P69" s="254">
        <f>M69*O69</f>
        <v>10200000</v>
      </c>
    </row>
    <row r="70" spans="1:19">
      <c r="A70" s="273"/>
      <c r="B70" s="146"/>
      <c r="C70" s="277"/>
      <c r="D70" s="23"/>
      <c r="E70" s="23"/>
      <c r="F70" s="181"/>
      <c r="G70" s="181"/>
      <c r="H70" s="181"/>
      <c r="I70" s="181"/>
      <c r="J70" s="283"/>
      <c r="K70" s="282"/>
      <c r="L70" s="282"/>
      <c r="M70" s="37"/>
      <c r="N70" s="243"/>
      <c r="O70" s="186"/>
      <c r="P70" s="254"/>
    </row>
    <row r="71" spans="1:19">
      <c r="A71" s="273" t="s">
        <v>357</v>
      </c>
      <c r="B71" s="146"/>
      <c r="C71" s="169" t="s">
        <v>125</v>
      </c>
      <c r="D71" s="23"/>
      <c r="E71" s="23"/>
      <c r="F71" s="181"/>
      <c r="G71" s="181"/>
      <c r="H71" s="181"/>
      <c r="I71" s="181"/>
      <c r="J71" s="283"/>
      <c r="K71" s="282"/>
      <c r="L71" s="282"/>
      <c r="M71" s="37"/>
      <c r="N71" s="243"/>
      <c r="O71" s="186"/>
      <c r="P71" s="254"/>
    </row>
    <row r="72" spans="1:19">
      <c r="A72" s="273"/>
      <c r="B72" s="146"/>
      <c r="C72" s="278" t="s">
        <v>126</v>
      </c>
      <c r="D72" s="23"/>
      <c r="E72" s="23"/>
      <c r="F72" s="181"/>
      <c r="G72" s="181">
        <v>2</v>
      </c>
      <c r="H72" s="181" t="s">
        <v>37</v>
      </c>
      <c r="I72" s="181" t="s">
        <v>38</v>
      </c>
      <c r="J72" s="181">
        <v>2</v>
      </c>
      <c r="K72" s="283" t="s">
        <v>118</v>
      </c>
      <c r="L72" s="282"/>
      <c r="M72" s="37">
        <f>G72*J72</f>
        <v>4</v>
      </c>
      <c r="N72" s="243" t="s">
        <v>119</v>
      </c>
      <c r="O72" s="186">
        <v>50000</v>
      </c>
      <c r="P72" s="254">
        <f>M72*O72</f>
        <v>200000</v>
      </c>
    </row>
    <row r="73" spans="1:19">
      <c r="A73" s="271"/>
      <c r="B73" s="146"/>
      <c r="C73" s="276"/>
      <c r="D73" s="23"/>
      <c r="E73" s="23"/>
      <c r="F73" s="282"/>
      <c r="G73" s="282"/>
      <c r="H73" s="282"/>
      <c r="I73" s="282"/>
      <c r="J73" s="282"/>
      <c r="K73" s="282"/>
      <c r="L73" s="282"/>
      <c r="M73" s="37"/>
      <c r="N73" s="243"/>
      <c r="O73" s="186"/>
      <c r="P73" s="253"/>
    </row>
    <row r="74" spans="1:19">
      <c r="A74" s="271" t="s">
        <v>363</v>
      </c>
      <c r="B74" s="146"/>
      <c r="C74" s="279" t="s">
        <v>127</v>
      </c>
      <c r="D74" s="23"/>
      <c r="E74" s="23"/>
      <c r="F74" s="164"/>
      <c r="G74" s="164"/>
      <c r="H74" s="282"/>
      <c r="I74" s="164"/>
      <c r="J74" s="164"/>
      <c r="K74" s="164"/>
      <c r="L74" s="282"/>
      <c r="M74" s="37"/>
      <c r="N74" s="178"/>
      <c r="O74" s="289"/>
      <c r="P74" s="253">
        <f>P75</f>
        <v>378000</v>
      </c>
    </row>
    <row r="75" spans="1:19">
      <c r="A75" s="189" t="s">
        <v>362</v>
      </c>
      <c r="B75" s="146"/>
      <c r="C75" s="280" t="s">
        <v>178</v>
      </c>
      <c r="D75" s="23"/>
      <c r="E75" s="23"/>
      <c r="F75" s="164"/>
      <c r="G75" s="164"/>
      <c r="H75" s="282"/>
      <c r="I75" s="164"/>
      <c r="J75" s="164"/>
      <c r="K75" s="164"/>
      <c r="L75" s="282"/>
      <c r="M75" s="37"/>
      <c r="N75" s="178"/>
      <c r="O75" s="289"/>
      <c r="P75" s="254">
        <f>P76</f>
        <v>378000</v>
      </c>
      <c r="S75">
        <v>600</v>
      </c>
    </row>
    <row r="76" spans="1:19">
      <c r="A76" s="272"/>
      <c r="B76" s="146"/>
      <c r="C76" s="169" t="s">
        <v>129</v>
      </c>
      <c r="D76" s="23"/>
      <c r="E76" s="23"/>
      <c r="F76" s="164"/>
      <c r="G76" s="164"/>
      <c r="H76" s="282"/>
      <c r="I76" s="164"/>
      <c r="J76" s="164"/>
      <c r="K76" s="164"/>
      <c r="L76" s="282"/>
      <c r="M76" s="228">
        <v>1512</v>
      </c>
      <c r="N76" s="243" t="s">
        <v>51</v>
      </c>
      <c r="O76" s="289">
        <v>250</v>
      </c>
      <c r="P76" s="254">
        <f>M76*O76</f>
        <v>378000</v>
      </c>
      <c r="S76">
        <f>22000/250</f>
        <v>88</v>
      </c>
    </row>
    <row r="77" spans="1:19">
      <c r="A77" s="275"/>
      <c r="B77" s="146"/>
      <c r="C77" s="169"/>
      <c r="D77" s="23"/>
      <c r="E77" s="23"/>
      <c r="F77" s="282"/>
      <c r="G77" s="282"/>
      <c r="H77" s="282"/>
      <c r="I77" s="282"/>
      <c r="J77" s="282"/>
      <c r="K77" s="282"/>
      <c r="L77" s="282"/>
      <c r="M77" s="37"/>
      <c r="N77" s="178"/>
      <c r="O77" s="186"/>
      <c r="P77" s="254"/>
      <c r="S77">
        <f>S75-S76</f>
        <v>512</v>
      </c>
    </row>
    <row r="78" spans="1:19">
      <c r="A78" s="271" t="s">
        <v>361</v>
      </c>
      <c r="B78" s="146"/>
      <c r="C78" s="276" t="s">
        <v>136</v>
      </c>
      <c r="D78" s="23"/>
      <c r="E78" s="23"/>
      <c r="F78" s="282"/>
      <c r="G78" s="282"/>
      <c r="H78" s="282"/>
      <c r="I78" s="282"/>
      <c r="J78" s="282"/>
      <c r="K78" s="282"/>
      <c r="L78" s="282"/>
      <c r="M78" s="37"/>
      <c r="N78" s="178"/>
      <c r="O78" s="186"/>
      <c r="P78" s="253">
        <f>P79</f>
        <v>7770000</v>
      </c>
    </row>
    <row r="79" spans="1:19">
      <c r="A79" s="189" t="s">
        <v>360</v>
      </c>
      <c r="B79" s="146"/>
      <c r="C79" s="169" t="s">
        <v>137</v>
      </c>
      <c r="D79" s="23"/>
      <c r="E79" s="23"/>
      <c r="F79" s="282"/>
      <c r="G79" s="282"/>
      <c r="H79" s="282"/>
      <c r="I79" s="282"/>
      <c r="J79" s="282"/>
      <c r="K79" s="282"/>
      <c r="L79" s="282"/>
      <c r="M79" s="37"/>
      <c r="N79" s="178"/>
      <c r="O79" s="186"/>
      <c r="P79" s="254">
        <f>P80+P84</f>
        <v>7770000</v>
      </c>
    </row>
    <row r="80" spans="1:19">
      <c r="A80" s="189"/>
      <c r="B80" s="146"/>
      <c r="C80" s="169" t="s">
        <v>152</v>
      </c>
      <c r="D80" s="23"/>
      <c r="E80" s="23"/>
      <c r="F80" s="282"/>
      <c r="G80" s="282"/>
      <c r="H80" s="282"/>
      <c r="I80" s="282"/>
      <c r="J80" s="282"/>
      <c r="K80" s="282"/>
      <c r="L80" s="282"/>
      <c r="M80" s="37"/>
      <c r="N80" s="178"/>
      <c r="O80" s="186"/>
      <c r="P80" s="254">
        <f>SUM(P81:P82)</f>
        <v>740000</v>
      </c>
    </row>
    <row r="81" spans="1:20">
      <c r="A81" s="189"/>
      <c r="B81" s="146"/>
      <c r="C81" s="281" t="s">
        <v>52</v>
      </c>
      <c r="D81" s="23"/>
      <c r="E81" s="23"/>
      <c r="F81" s="180">
        <v>10</v>
      </c>
      <c r="G81" s="180" t="s">
        <v>37</v>
      </c>
      <c r="H81" s="180" t="s">
        <v>38</v>
      </c>
      <c r="I81" s="180">
        <v>2</v>
      </c>
      <c r="J81" s="180" t="s">
        <v>53</v>
      </c>
      <c r="K81" s="164"/>
      <c r="L81" s="282"/>
      <c r="M81" s="37">
        <f>F81*I81</f>
        <v>20</v>
      </c>
      <c r="N81" s="243" t="s">
        <v>45</v>
      </c>
      <c r="O81" s="186">
        <v>10000</v>
      </c>
      <c r="P81" s="254">
        <f>M81*O81</f>
        <v>200000</v>
      </c>
    </row>
    <row r="82" spans="1:20">
      <c r="A82" s="189"/>
      <c r="B82" s="146"/>
      <c r="C82" s="281" t="s">
        <v>54</v>
      </c>
      <c r="D82" s="23"/>
      <c r="E82" s="23"/>
      <c r="F82" s="180">
        <v>10</v>
      </c>
      <c r="G82" s="180" t="s">
        <v>37</v>
      </c>
      <c r="H82" s="180" t="s">
        <v>38</v>
      </c>
      <c r="I82" s="180">
        <v>2</v>
      </c>
      <c r="J82" s="180" t="s">
        <v>53</v>
      </c>
      <c r="K82" s="164"/>
      <c r="L82" s="282"/>
      <c r="M82" s="37">
        <f>F82*I82</f>
        <v>20</v>
      </c>
      <c r="N82" s="243" t="s">
        <v>55</v>
      </c>
      <c r="O82" s="186">
        <v>27000</v>
      </c>
      <c r="P82" s="254">
        <f>M82*O82</f>
        <v>540000</v>
      </c>
    </row>
    <row r="83" spans="1:20">
      <c r="A83" s="189"/>
      <c r="B83" s="146"/>
      <c r="C83" s="169"/>
      <c r="D83" s="23"/>
      <c r="E83" s="23"/>
      <c r="F83" s="282"/>
      <c r="G83" s="282"/>
      <c r="H83" s="282"/>
      <c r="I83" s="282"/>
      <c r="J83" s="282"/>
      <c r="K83" s="282"/>
      <c r="L83" s="282"/>
      <c r="M83" s="37"/>
      <c r="N83" s="178"/>
      <c r="O83" s="186"/>
      <c r="P83" s="254"/>
    </row>
    <row r="84" spans="1:20">
      <c r="A84" s="189"/>
      <c r="B84" s="146"/>
      <c r="C84" s="169" t="s">
        <v>231</v>
      </c>
      <c r="D84" s="23"/>
      <c r="E84" s="23"/>
      <c r="F84" s="282"/>
      <c r="G84" s="282"/>
      <c r="H84" s="282"/>
      <c r="I84" s="282"/>
      <c r="J84" s="282"/>
      <c r="K84" s="282"/>
      <c r="L84" s="282"/>
      <c r="M84" s="37"/>
      <c r="N84" s="178"/>
      <c r="O84" s="186"/>
      <c r="P84" s="254">
        <f>SUM(P85:P86)</f>
        <v>7030000</v>
      </c>
    </row>
    <row r="85" spans="1:20">
      <c r="A85" s="189"/>
      <c r="B85" s="146"/>
      <c r="C85" s="281" t="s">
        <v>52</v>
      </c>
      <c r="D85" s="23"/>
      <c r="E85" s="23"/>
      <c r="F85" s="180">
        <v>95</v>
      </c>
      <c r="G85" s="180" t="s">
        <v>37</v>
      </c>
      <c r="H85" s="180" t="s">
        <v>38</v>
      </c>
      <c r="I85" s="180">
        <v>2</v>
      </c>
      <c r="J85" s="180" t="s">
        <v>53</v>
      </c>
      <c r="K85" s="164"/>
      <c r="L85" s="282"/>
      <c r="M85" s="37">
        <f>F85*I85</f>
        <v>190</v>
      </c>
      <c r="N85" s="243" t="s">
        <v>45</v>
      </c>
      <c r="O85" s="186">
        <v>10000</v>
      </c>
      <c r="P85" s="254">
        <f>M85*O85</f>
        <v>1900000</v>
      </c>
    </row>
    <row r="86" spans="1:20">
      <c r="A86" s="189"/>
      <c r="B86" s="146"/>
      <c r="C86" s="281" t="s">
        <v>54</v>
      </c>
      <c r="D86" s="23"/>
      <c r="E86" s="23"/>
      <c r="F86" s="180">
        <v>95</v>
      </c>
      <c r="G86" s="180" t="s">
        <v>37</v>
      </c>
      <c r="H86" s="180" t="s">
        <v>38</v>
      </c>
      <c r="I86" s="180">
        <v>2</v>
      </c>
      <c r="J86" s="180" t="s">
        <v>53</v>
      </c>
      <c r="K86" s="164"/>
      <c r="L86" s="282"/>
      <c r="M86" s="37">
        <f>F86*I86</f>
        <v>190</v>
      </c>
      <c r="N86" s="243" t="s">
        <v>55</v>
      </c>
      <c r="O86" s="186">
        <v>27000</v>
      </c>
      <c r="P86" s="254">
        <f>M86*O86</f>
        <v>5130000</v>
      </c>
    </row>
    <row r="87" spans="1:20">
      <c r="A87" s="189"/>
      <c r="B87" s="146"/>
      <c r="C87" s="22"/>
      <c r="D87" s="23"/>
      <c r="E87" s="23"/>
      <c r="F87" s="23"/>
      <c r="G87" s="23"/>
      <c r="H87" s="23"/>
      <c r="I87" s="201"/>
      <c r="J87" s="201"/>
      <c r="K87" s="201"/>
      <c r="L87" s="201"/>
      <c r="M87" s="37"/>
      <c r="N87" s="38"/>
      <c r="O87" s="52"/>
      <c r="P87" s="252"/>
    </row>
    <row r="88" spans="1:20">
      <c r="A88" s="54"/>
      <c r="B88" s="147"/>
      <c r="C88" s="55"/>
      <c r="D88" s="56"/>
      <c r="E88" s="56"/>
      <c r="F88" s="56"/>
      <c r="G88" s="56"/>
      <c r="H88" s="56"/>
      <c r="I88" s="86"/>
      <c r="J88" s="86"/>
      <c r="K88" s="86"/>
      <c r="L88" s="86"/>
      <c r="M88" s="128"/>
      <c r="N88" s="88"/>
      <c r="O88" s="102"/>
      <c r="P88" s="432"/>
    </row>
    <row r="89" spans="1:20">
      <c r="A89" s="509" t="s">
        <v>59</v>
      </c>
      <c r="B89" s="510"/>
      <c r="C89" s="510"/>
      <c r="D89" s="510"/>
      <c r="E89" s="510"/>
      <c r="F89" s="510"/>
      <c r="G89" s="510"/>
      <c r="H89" s="510"/>
      <c r="I89" s="510"/>
      <c r="J89" s="510"/>
      <c r="K89" s="510"/>
      <c r="L89" s="510"/>
      <c r="M89" s="510"/>
      <c r="N89" s="510"/>
      <c r="O89" s="510"/>
      <c r="P89" s="433">
        <f>P28</f>
        <v>25000000</v>
      </c>
      <c r="T89" s="185"/>
    </row>
    <row r="90" spans="1:20">
      <c r="A90" s="18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18"/>
      <c r="N90" s="20"/>
      <c r="O90" s="152"/>
      <c r="P90" s="153"/>
    </row>
    <row r="91" spans="1:20">
      <c r="A91" s="24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531" t="s">
        <v>60</v>
      </c>
      <c r="N91" s="532"/>
      <c r="O91" s="532"/>
      <c r="P91" s="533"/>
    </row>
    <row r="92" spans="1:20">
      <c r="A92" s="24"/>
      <c r="B92" s="23"/>
      <c r="C92" s="23"/>
      <c r="D92" s="23"/>
      <c r="E92" s="524"/>
      <c r="F92" s="524"/>
      <c r="G92" s="199"/>
      <c r="H92" s="57"/>
      <c r="I92" s="23"/>
      <c r="J92" s="23"/>
      <c r="K92" s="23"/>
      <c r="L92" s="23"/>
      <c r="M92" s="24"/>
      <c r="N92" s="23"/>
      <c r="O92" s="154"/>
      <c r="P92" s="123"/>
    </row>
    <row r="93" spans="1:20">
      <c r="A93" s="24"/>
      <c r="B93" s="23"/>
      <c r="C93" s="23"/>
      <c r="D93" s="23"/>
      <c r="E93" s="524"/>
      <c r="F93" s="524"/>
      <c r="G93" s="199"/>
      <c r="H93" s="57"/>
      <c r="I93" s="23"/>
      <c r="J93" s="23"/>
      <c r="K93" s="23"/>
      <c r="L93" s="23"/>
      <c r="M93" s="24"/>
      <c r="N93" s="23"/>
      <c r="O93" s="154"/>
      <c r="P93" s="123"/>
    </row>
    <row r="94" spans="1:20">
      <c r="A94" s="24"/>
      <c r="B94" s="23"/>
      <c r="C94" s="23"/>
      <c r="D94" s="23"/>
      <c r="E94" s="524"/>
      <c r="F94" s="524"/>
      <c r="G94" s="199"/>
      <c r="H94" s="57"/>
      <c r="I94" s="23"/>
      <c r="J94" s="23"/>
      <c r="K94" s="23"/>
      <c r="L94" s="23"/>
      <c r="M94" s="24"/>
      <c r="N94" s="23"/>
      <c r="O94" s="154"/>
      <c r="P94" s="123"/>
    </row>
    <row r="95" spans="1:20">
      <c r="A95" s="24"/>
      <c r="B95" s="23"/>
      <c r="C95" s="23"/>
      <c r="D95" s="23"/>
      <c r="E95" s="524"/>
      <c r="F95" s="524"/>
      <c r="G95" s="199"/>
      <c r="H95" s="57"/>
      <c r="I95" s="23"/>
      <c r="J95" s="23"/>
      <c r="K95" s="23"/>
      <c r="L95" s="23"/>
      <c r="M95" s="24"/>
      <c r="N95" s="23"/>
      <c r="O95" s="154"/>
      <c r="P95" s="123"/>
    </row>
    <row r="96" spans="1:20">
      <c r="A96" s="24"/>
      <c r="B96" s="23"/>
      <c r="C96" s="23"/>
      <c r="D96" s="23"/>
      <c r="E96" s="524"/>
      <c r="F96" s="524"/>
      <c r="G96" s="199"/>
      <c r="H96" s="57"/>
      <c r="I96" s="23"/>
      <c r="J96" s="23"/>
      <c r="K96" s="23"/>
      <c r="L96" s="23"/>
      <c r="M96" s="528" t="s">
        <v>61</v>
      </c>
      <c r="N96" s="529"/>
      <c r="O96" s="529"/>
      <c r="P96" s="530"/>
    </row>
    <row r="97" spans="1:16">
      <c r="A97" s="24"/>
      <c r="B97" s="23"/>
      <c r="C97" s="23"/>
      <c r="D97" s="23"/>
      <c r="E97" s="57"/>
      <c r="F97" s="57"/>
      <c r="G97" s="57"/>
      <c r="H97" s="57"/>
      <c r="I97" s="23"/>
      <c r="J97" s="23"/>
      <c r="K97" s="23"/>
      <c r="L97" s="23"/>
      <c r="M97" s="531" t="s">
        <v>62</v>
      </c>
      <c r="N97" s="532"/>
      <c r="O97" s="532"/>
      <c r="P97" s="533"/>
    </row>
    <row r="98" spans="1:16">
      <c r="A98" s="24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54"/>
      <c r="N98" s="534" t="s">
        <v>63</v>
      </c>
      <c r="O98" s="534"/>
      <c r="P98" s="535"/>
    </row>
    <row r="99" spans="1:16">
      <c r="A99" s="155" t="s">
        <v>64</v>
      </c>
      <c r="B99" s="156"/>
      <c r="C99" s="156"/>
      <c r="D99" s="156"/>
      <c r="E99" s="156"/>
      <c r="F99" s="157" t="s">
        <v>5</v>
      </c>
      <c r="G99" s="156"/>
      <c r="H99" s="156"/>
      <c r="I99" s="156"/>
      <c r="J99" s="156"/>
      <c r="K99" s="156"/>
      <c r="L99" s="156"/>
      <c r="M99" s="95"/>
      <c r="N99" s="95"/>
      <c r="O99" s="95"/>
      <c r="P99" s="109"/>
    </row>
    <row r="100" spans="1:16">
      <c r="A100" s="155" t="s">
        <v>65</v>
      </c>
      <c r="B100" s="158"/>
      <c r="C100" s="158"/>
      <c r="D100" s="156"/>
      <c r="E100" s="156"/>
      <c r="F100" s="157" t="s">
        <v>5</v>
      </c>
      <c r="G100" s="156"/>
      <c r="H100" s="156"/>
      <c r="I100" s="156"/>
      <c r="J100" s="156"/>
      <c r="K100" s="156"/>
      <c r="L100" s="156"/>
      <c r="M100" s="95"/>
      <c r="N100" s="95"/>
      <c r="O100" s="95"/>
      <c r="P100" s="109"/>
    </row>
    <row r="101" spans="1:16">
      <c r="A101" s="61" t="s">
        <v>66</v>
      </c>
      <c r="B101" s="62"/>
      <c r="C101" s="62"/>
      <c r="D101" s="62"/>
      <c r="E101" s="62"/>
      <c r="F101" s="63" t="s">
        <v>5</v>
      </c>
      <c r="G101" s="64"/>
      <c r="H101" s="64"/>
      <c r="I101" s="64"/>
      <c r="J101" s="64"/>
      <c r="K101" s="64"/>
      <c r="L101" s="64"/>
      <c r="M101" s="64"/>
      <c r="N101" s="64"/>
      <c r="O101" s="64"/>
      <c r="P101" s="110"/>
    </row>
    <row r="102" spans="1:16">
      <c r="A102" s="65">
        <v>1</v>
      </c>
      <c r="B102" s="142"/>
      <c r="C102" s="66"/>
      <c r="D102" s="66"/>
      <c r="E102" s="66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111"/>
    </row>
    <row r="103" spans="1:16">
      <c r="A103" s="68">
        <v>2</v>
      </c>
      <c r="B103" s="71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112"/>
    </row>
    <row r="104" spans="1:16">
      <c r="A104" s="70"/>
      <c r="B104" s="143"/>
      <c r="C104" s="69"/>
      <c r="D104" s="69"/>
      <c r="E104" s="71"/>
      <c r="F104" s="69"/>
      <c r="G104" s="69"/>
      <c r="H104" s="69"/>
      <c r="I104" s="69"/>
      <c r="J104" s="69"/>
      <c r="K104" s="69"/>
      <c r="L104" s="71"/>
      <c r="M104" s="69"/>
      <c r="N104" s="69"/>
      <c r="O104" s="69"/>
      <c r="P104" s="97"/>
    </row>
    <row r="105" spans="1:16">
      <c r="A105" s="73" t="s">
        <v>67</v>
      </c>
      <c r="B105" s="144"/>
      <c r="C105" s="74"/>
      <c r="D105" s="74"/>
      <c r="E105" s="75"/>
      <c r="F105" s="74"/>
      <c r="G105" s="74"/>
      <c r="H105" s="74"/>
      <c r="I105" s="75"/>
      <c r="J105" s="75"/>
      <c r="K105" s="75"/>
      <c r="L105" s="74"/>
      <c r="M105" s="69"/>
      <c r="N105" s="69"/>
      <c r="O105" s="69"/>
      <c r="P105" s="97"/>
    </row>
    <row r="106" spans="1:16">
      <c r="A106" s="200" t="s">
        <v>68</v>
      </c>
      <c r="B106" s="525" t="s">
        <v>69</v>
      </c>
      <c r="C106" s="527"/>
      <c r="D106" s="526"/>
      <c r="E106" s="525" t="s">
        <v>70</v>
      </c>
      <c r="F106" s="527"/>
      <c r="G106" s="527"/>
      <c r="H106" s="526"/>
      <c r="I106" s="525" t="s">
        <v>71</v>
      </c>
      <c r="J106" s="527"/>
      <c r="K106" s="527"/>
      <c r="L106" s="527"/>
      <c r="M106" s="526"/>
      <c r="N106" s="536" t="s">
        <v>72</v>
      </c>
      <c r="O106" s="537"/>
      <c r="P106" s="538"/>
    </row>
    <row r="107" spans="1:16">
      <c r="A107" s="78"/>
      <c r="B107" s="78"/>
      <c r="C107" s="74"/>
      <c r="D107" s="79"/>
      <c r="E107" s="78"/>
      <c r="F107" s="74"/>
      <c r="G107" s="74"/>
      <c r="H107" s="79"/>
      <c r="I107" s="78"/>
      <c r="J107" s="74"/>
      <c r="K107" s="74"/>
      <c r="L107" s="74"/>
      <c r="M107" s="79"/>
      <c r="N107" s="69"/>
      <c r="O107" s="69"/>
      <c r="P107" s="97"/>
    </row>
    <row r="108" spans="1:16">
      <c r="A108" s="78">
        <v>1</v>
      </c>
      <c r="B108" s="78"/>
      <c r="C108" s="74"/>
      <c r="D108" s="79"/>
      <c r="E108" s="151"/>
      <c r="F108" s="74"/>
      <c r="G108" s="81"/>
      <c r="H108" s="80"/>
      <c r="I108" s="78"/>
      <c r="J108" s="74"/>
      <c r="K108" s="74"/>
      <c r="L108" s="76"/>
      <c r="M108" s="97"/>
      <c r="N108" s="69"/>
      <c r="O108" s="69"/>
      <c r="P108" s="112"/>
    </row>
    <row r="109" spans="1:16">
      <c r="A109" s="78"/>
      <c r="B109" s="78"/>
      <c r="C109" s="74"/>
      <c r="D109" s="79"/>
      <c r="E109" s="151"/>
      <c r="F109" s="74"/>
      <c r="G109" s="76"/>
      <c r="H109" s="80"/>
      <c r="I109" s="96"/>
      <c r="J109" s="76"/>
      <c r="K109" s="76"/>
      <c r="L109" s="76"/>
      <c r="M109" s="97"/>
      <c r="N109" s="69"/>
      <c r="O109" s="72"/>
      <c r="P109" s="112"/>
    </row>
    <row r="110" spans="1:16">
      <c r="A110" s="78">
        <v>2</v>
      </c>
      <c r="B110" s="78"/>
      <c r="C110" s="74"/>
      <c r="D110" s="79"/>
      <c r="E110" s="151"/>
      <c r="F110" s="74"/>
      <c r="G110" s="74"/>
      <c r="H110" s="80"/>
      <c r="I110" s="96"/>
      <c r="J110" s="76"/>
      <c r="K110" s="76"/>
      <c r="L110" s="76"/>
      <c r="M110" s="97"/>
      <c r="N110" s="69"/>
      <c r="O110" s="72"/>
      <c r="P110" s="112"/>
    </row>
    <row r="111" spans="1:16">
      <c r="A111" s="78"/>
      <c r="B111" s="78"/>
      <c r="C111" s="74"/>
      <c r="D111" s="79"/>
      <c r="E111" s="151"/>
      <c r="F111" s="76"/>
      <c r="G111" s="76"/>
      <c r="H111" s="80"/>
      <c r="I111" s="96"/>
      <c r="J111" s="76"/>
      <c r="K111" s="76"/>
      <c r="L111" s="76"/>
      <c r="M111" s="97"/>
      <c r="N111" s="69"/>
      <c r="O111" s="72"/>
      <c r="P111" s="112"/>
    </row>
    <row r="112" spans="1:16">
      <c r="A112" s="82">
        <v>3</v>
      </c>
      <c r="B112" s="82"/>
      <c r="C112" s="83"/>
      <c r="D112" s="148"/>
      <c r="E112" s="99"/>
      <c r="F112" s="84"/>
      <c r="G112" s="84"/>
      <c r="H112" s="85"/>
      <c r="I112" s="99"/>
      <c r="J112" s="84"/>
      <c r="K112" s="84"/>
      <c r="L112" s="84"/>
      <c r="M112" s="100"/>
      <c r="N112" s="101"/>
      <c r="O112" s="113"/>
      <c r="P112" s="100"/>
    </row>
  </sheetData>
  <mergeCells count="41">
    <mergeCell ref="A20:D20"/>
    <mergeCell ref="A22:P22"/>
    <mergeCell ref="A23:P23"/>
    <mergeCell ref="A15:P15"/>
    <mergeCell ref="A1:N1"/>
    <mergeCell ref="O1:P2"/>
    <mergeCell ref="A2:N2"/>
    <mergeCell ref="A3:P3"/>
    <mergeCell ref="A4:P4"/>
    <mergeCell ref="H6:P6"/>
    <mergeCell ref="H9:P9"/>
    <mergeCell ref="H10:P10"/>
    <mergeCell ref="E12:F12"/>
    <mergeCell ref="E13:F13"/>
    <mergeCell ref="E14:F14"/>
    <mergeCell ref="A16:D16"/>
    <mergeCell ref="E16:O16"/>
    <mergeCell ref="A17:D17"/>
    <mergeCell ref="A18:D18"/>
    <mergeCell ref="A19:D19"/>
    <mergeCell ref="E19:O19"/>
    <mergeCell ref="N98:P98"/>
    <mergeCell ref="B106:D106"/>
    <mergeCell ref="E106:H106"/>
    <mergeCell ref="I106:M106"/>
    <mergeCell ref="N106:P106"/>
    <mergeCell ref="A24:B25"/>
    <mergeCell ref="C24:L25"/>
    <mergeCell ref="M24:O24"/>
    <mergeCell ref="P24:P25"/>
    <mergeCell ref="M97:P97"/>
    <mergeCell ref="A26:B26"/>
    <mergeCell ref="C26:L26"/>
    <mergeCell ref="A89:O89"/>
    <mergeCell ref="E96:F96"/>
    <mergeCell ref="M96:P96"/>
    <mergeCell ref="M91:P91"/>
    <mergeCell ref="E92:F92"/>
    <mergeCell ref="E93:F93"/>
    <mergeCell ref="E94:F94"/>
    <mergeCell ref="E95:F95"/>
  </mergeCells>
  <printOptions horizontalCentered="1"/>
  <pageMargins left="0.31496062992125984" right="0.23622047244094491" top="0.55118110236220474" bottom="0.51181102362204722" header="0.31496062992125984" footer="0.31496062992125984"/>
  <pageSetup paperSize="10000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MUSREN</vt:lpstr>
      <vt:lpstr>PKK 1</vt:lpstr>
      <vt:lpstr>PELATIHAN UMKM (2)</vt:lpstr>
      <vt:lpstr>PKK</vt:lpstr>
      <vt:lpstr>PEMB UPK (2)</vt:lpstr>
      <vt:lpstr>PELATIHAN UMKM</vt:lpstr>
      <vt:lpstr>'PKK 1'!Print_Area</vt:lpstr>
      <vt:lpstr>MUSREN!Print_Titles</vt:lpstr>
      <vt:lpstr>'PELATIHAN UMKM'!Print_Titles</vt:lpstr>
      <vt:lpstr>'PELATIHAN UMKM (2)'!Print_Titles</vt:lpstr>
      <vt:lpstr>'PEMB UPK (2)'!Print_Titles</vt:lpstr>
      <vt:lpstr>PKK!Print_Titles</vt:lpstr>
      <vt:lpstr>'PKK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</dc:creator>
  <cp:lastModifiedBy>Lenovo</cp:lastModifiedBy>
  <cp:lastPrinted>2018-12-17T02:53:43Z</cp:lastPrinted>
  <dcterms:created xsi:type="dcterms:W3CDTF">2017-02-24T03:24:00Z</dcterms:created>
  <dcterms:modified xsi:type="dcterms:W3CDTF">2019-04-10T02:31:09Z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